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\A projekty\HK\HK_2021\402-21 KONTEJNERY CHOMUTOV II\a na urad a DZS_2022\VV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92021 3 Pol" sheetId="12" r:id="rId4"/>
    <sheet name="Technologie" sheetId="13" r:id="rId5"/>
  </sheets>
  <externalReferences>
    <externalReference r:id="rId6"/>
  </externalReferences>
  <definedNames>
    <definedName name="CelkemDPHVypocet" localSheetId="1">Stavba!$H$43</definedName>
    <definedName name="CenaCelkem">Stavba!$G$30</definedName>
    <definedName name="CenaCelkemBezDPH">Stavba!$G$29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Stavba!$G$25</definedName>
    <definedName name="DPHZakl">Stavba!$G$27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'092021 3 Pol'!$1:$7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'092021 3 Pol'!$A$1:$X$119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Stavba!$F$43</definedName>
    <definedName name="ZakladDPHZakl">Stavba!$G$26</definedName>
    <definedName name="ZakladDPHZaklVypocet" localSheetId="1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1" i="12" l="1"/>
  <c r="G117" i="12" l="1"/>
  <c r="G116" i="12"/>
  <c r="G115" i="12"/>
  <c r="G114" i="12"/>
  <c r="G112" i="12"/>
  <c r="G110" i="12" s="1"/>
  <c r="G111" i="12"/>
  <c r="G109" i="12"/>
  <c r="G108" i="12"/>
  <c r="G107" i="12"/>
  <c r="G106" i="12"/>
  <c r="G105" i="12"/>
  <c r="G101" i="12"/>
  <c r="G100" i="12" s="1"/>
  <c r="G99" i="12"/>
  <c r="G98" i="12"/>
  <c r="G94" i="12"/>
  <c r="G91" i="12"/>
  <c r="G89" i="12"/>
  <c r="G88" i="12"/>
  <c r="G86" i="12"/>
  <c r="G84" i="12"/>
  <c r="G80" i="12"/>
  <c r="G78" i="12"/>
  <c r="G77" i="12"/>
  <c r="G75" i="12"/>
  <c r="G72" i="12"/>
  <c r="G71" i="12"/>
  <c r="G69" i="12"/>
  <c r="G67" i="12"/>
  <c r="G65" i="12"/>
  <c r="G63" i="12"/>
  <c r="G61" i="12"/>
  <c r="G58" i="12"/>
  <c r="G56" i="12"/>
  <c r="G55" i="12"/>
  <c r="G54" i="12"/>
  <c r="G51" i="12"/>
  <c r="G49" i="12"/>
  <c r="G46" i="12" s="1"/>
  <c r="G47" i="12"/>
  <c r="G39" i="12"/>
  <c r="G32" i="12"/>
  <c r="G30" i="12"/>
  <c r="G29" i="12"/>
  <c r="G28" i="12"/>
  <c r="G25" i="12"/>
  <c r="G24" i="12"/>
  <c r="G23" i="12"/>
  <c r="G21" i="12"/>
  <c r="G19" i="12"/>
  <c r="G18" i="12"/>
  <c r="G17" i="12"/>
  <c r="G15" i="12"/>
  <c r="G14" i="12"/>
  <c r="G9" i="12"/>
  <c r="G103" i="12"/>
  <c r="G102" i="12" s="1"/>
  <c r="G19" i="13"/>
  <c r="G21" i="13" s="1"/>
  <c r="G13" i="13"/>
  <c r="G12" i="13"/>
  <c r="G11" i="13"/>
  <c r="G113" i="12" l="1"/>
  <c r="I59" i="1" s="1"/>
  <c r="I20" i="1" s="1"/>
  <c r="G104" i="12"/>
  <c r="G90" i="12"/>
  <c r="I54" i="1" s="1"/>
  <c r="G74" i="12"/>
  <c r="I53" i="1" s="1"/>
  <c r="G53" i="12"/>
  <c r="I52" i="1" s="1"/>
  <c r="G8" i="12"/>
  <c r="I50" i="1" s="1"/>
  <c r="G15" i="13"/>
  <c r="G25" i="13" s="1"/>
  <c r="I60" i="1" s="1"/>
  <c r="I21" i="1" s="1"/>
  <c r="I58" i="1"/>
  <c r="I19" i="1" s="1"/>
  <c r="I57" i="1"/>
  <c r="I56" i="1"/>
  <c r="I18" i="1" s="1"/>
  <c r="I55" i="1"/>
  <c r="I51" i="1"/>
  <c r="C4" i="12"/>
  <c r="B4" i="12"/>
  <c r="C3" i="12"/>
  <c r="B3" i="12"/>
  <c r="C2" i="12"/>
  <c r="B2" i="12"/>
  <c r="I61" i="1" l="1"/>
  <c r="J59" i="1" s="1"/>
  <c r="I16" i="1"/>
  <c r="I22" i="1" s="1"/>
  <c r="F43" i="1"/>
  <c r="G43" i="1"/>
  <c r="H43" i="1"/>
  <c r="I43" i="1"/>
  <c r="J42" i="1" s="1"/>
  <c r="J41" i="1" l="1"/>
  <c r="J52" i="1"/>
  <c r="J53" i="1"/>
  <c r="J54" i="1"/>
  <c r="J55" i="1"/>
  <c r="J56" i="1"/>
  <c r="J57" i="1"/>
  <c r="J50" i="1"/>
  <c r="J58" i="1"/>
  <c r="J51" i="1"/>
  <c r="J40" i="1"/>
  <c r="J43" i="1" s="1"/>
  <c r="G26" i="1"/>
  <c r="J29" i="1"/>
  <c r="J27" i="1"/>
  <c r="G39" i="1"/>
  <c r="F39" i="1"/>
  <c r="J24" i="1"/>
  <c r="J25" i="1"/>
  <c r="J26" i="1"/>
  <c r="E25" i="1"/>
  <c r="E27" i="1"/>
  <c r="G27" i="1" l="1"/>
  <c r="G30" i="1" s="1"/>
  <c r="J6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<sst xmlns="http://schemas.openxmlformats.org/spreadsheetml/2006/main" count="690" uniqueCount="307">
  <si>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</si>
  <si>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</si>
  <si>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</si>
  <si>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</si>
  <si>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</si>
  <si>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</si>
  <si>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</si>
  <si>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</si>
  <si>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</si>
  <si>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</si>
  <si>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</si>
  <si>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</si>
  <si>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</si>
  <si>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</si>
  <si>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</si>
  <si>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</si>
  <si>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</si>
  <si>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</si>
  <si>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</si>
  <si>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</si>
  <si>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</si>
  <si>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</si>
  <si>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</si>
  <si>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</si>
  <si>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</si>
  <si>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</si>
  <si>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</si>
  <si>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</si>
  <si>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</si>
  <si>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</si>
  <si>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</si>
  <si>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</si>
  <si>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</si>
  <si>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</si>
  <si>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</si>
  <si>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</si>
  <si>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</si>
  <si>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</si>
  <si>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</si>
  <si>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</si>
  <si>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</si>
  <si>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</si>
  <si>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3</t>
  </si>
  <si>
    <t>LOKALITA  L7  – Chomutov ll</t>
  </si>
  <si>
    <t>092021</t>
  </si>
  <si>
    <t>Kontejnery Chomutov II</t>
  </si>
  <si>
    <t>Objekt:</t>
  </si>
  <si>
    <t>Rozpočet:</t>
  </si>
  <si>
    <t>022022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</si>
  <si>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</si>
  <si>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</si>
  <si>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</si>
  <si>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</si>
  <si>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</si>
  <si>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</si>
  <si>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</si>
  <si>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</si>
  <si>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</si>
  <si>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</si>
  <si>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</si>
  <si>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</si>
  <si>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</si>
  <si>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</si>
  <si>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</si>
  <si>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</si>
  <si>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</si>
  <si>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</si>
  <si>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</si>
  <si>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</si>
  <si>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</si>
  <si>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</si>
  <si>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</si>
  <si>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</si>
  <si>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</si>
  <si>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</si>
  <si>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</si>
  <si>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</si>
  <si>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</si>
  <si>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</si>
  <si>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</si>
  <si>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</si>
  <si>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</si>
  <si>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</si>
  <si>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</si>
  <si>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</si>
  <si>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</si>
  <si>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</si>
  <si>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</si>
  <si>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</si>
  <si>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</si>
  <si>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</si>
  <si>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</si>
  <si>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</si>
  <si>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</si>
  <si>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</si>
  <si>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</si>
  <si>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</si>
  <si>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</si>
  <si>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</si>
  <si>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</si>
  <si>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122201101</t>
  </si>
  <si>
    <t>Odkopávky nezapažené v hor. 3 do 100 m3</t>
  </si>
  <si>
    <t>m3</t>
  </si>
  <si>
    <t>RTS 22/ I</t>
  </si>
  <si>
    <t>Práce</t>
  </si>
  <si>
    <t>POL1_</t>
  </si>
  <si>
    <t>stávající povrch - zeleň : 36,86*0,34</t>
  </si>
  <si>
    <t>VV</t>
  </si>
  <si>
    <t>(60,37+4,3)*0,47</t>
  </si>
  <si>
    <t>pod zpevněnou plochou skladba B : (12,1+3,89)*0,14</t>
  </si>
  <si>
    <t>pod zpevněnou plochou skladba A : (10,45*1,955)*0,27</t>
  </si>
  <si>
    <t>122201109</t>
  </si>
  <si>
    <t>Příplatek za lepivost - odkopávky v hor. 3</t>
  </si>
  <si>
    <t>131201110</t>
  </si>
  <si>
    <t>Hloubení nezapaž. jam hor.3 do 50 m3, STROJNĚ</t>
  </si>
  <si>
    <t>od hl. 0,34m : 10,4*3,6*(1,6-0,34)</t>
  </si>
  <si>
    <t>131201119</t>
  </si>
  <si>
    <t>Příplatek za lepivost - hloubení nezap.jam v hor.3</t>
  </si>
  <si>
    <t>161101101</t>
  </si>
  <si>
    <t>Svislé přemístění výkopku z hor.1-4 do 2,5 m</t>
  </si>
  <si>
    <t>POL1_1</t>
  </si>
  <si>
    <t>162701105</t>
  </si>
  <si>
    <t>Vodorovné přemístění výkopku z hor.1-4 do 10000 m</t>
  </si>
  <si>
    <t>47,1744+50,68193</t>
  </si>
  <si>
    <t>162701109</t>
  </si>
  <si>
    <t>Příplatek k vod. přemístění hor.1-4 za další 1 km</t>
  </si>
  <si>
    <t>skládka ve vzd.20 km : 97,85633*10</t>
  </si>
  <si>
    <t>167101101</t>
  </si>
  <si>
    <t>Nakládání výkopku z hor.1-4 v množství do 100 m3</t>
  </si>
  <si>
    <t>171201101</t>
  </si>
  <si>
    <t>Uložení sypaniny do násypů nezhutněných</t>
  </si>
  <si>
    <t>175101201</t>
  </si>
  <si>
    <t>Obsyp objektu bez prohození sypaniny</t>
  </si>
  <si>
    <t>10,5*3,6*(0,76+0,55)</t>
  </si>
  <si>
    <t>-1,6*8,4*(0,76+0,55)</t>
  </si>
  <si>
    <t>199000002</t>
  </si>
  <si>
    <t>Poplatek za skládku horniny 1- 4</t>
  </si>
  <si>
    <t>460300006</t>
  </si>
  <si>
    <t>Hutnění zásypu po vrstvách 30 cm</t>
  </si>
  <si>
    <t>POL1_9</t>
  </si>
  <si>
    <t>181300014</t>
  </si>
  <si>
    <t>Rozprostření ornice v rovině tloušťka 30 cm dovoz ornice  ze vzdálenosti 15 km, osetí trávou</t>
  </si>
  <si>
    <t>m2</t>
  </si>
  <si>
    <t>Agregovaná položka</t>
  </si>
  <si>
    <t>POL2_</t>
  </si>
  <si>
    <t>16,2+17,9</t>
  </si>
  <si>
    <t>583318004</t>
  </si>
  <si>
    <t>Kamenivo těžené frakce  16/32</t>
  </si>
  <si>
    <t>t</t>
  </si>
  <si>
    <t>SPCM</t>
  </si>
  <si>
    <t>Specifikace</t>
  </si>
  <si>
    <t>POL3_</t>
  </si>
  <si>
    <t>Začátek provozního součtu</t>
  </si>
  <si>
    <t xml:space="preserve">  ZÁSYP KAMENIVEM 16-32 mm 550 mm : 10,5*3,6*(0,55)</t>
  </si>
  <si>
    <t xml:space="preserve">  1,7t-1m3 : -1,6*8,4*(0,55)</t>
  </si>
  <si>
    <t xml:space="preserve">  Mezisoučet</t>
  </si>
  <si>
    <t>Konec provozního součtu</t>
  </si>
  <si>
    <t>13,398*1,7</t>
  </si>
  <si>
    <t>58337304</t>
  </si>
  <si>
    <t>Štěrkopísek frakce 0-16 B</t>
  </si>
  <si>
    <t xml:space="preserve">  ŠTĚRKOPÍSKOVÝ ZÁSYP KONTEJNERŮ 760 mm - 1m3-1,6t : 10,5*3,6*0,76</t>
  </si>
  <si>
    <t xml:space="preserve">  -1,6*8,4*(0,76)</t>
  </si>
  <si>
    <t>18,5136*1,6</t>
  </si>
  <si>
    <t>215901101</t>
  </si>
  <si>
    <t>Zhutnění podloží  vibrační deskou</t>
  </si>
  <si>
    <t>10,5*3,6</t>
  </si>
  <si>
    <t>271571111</t>
  </si>
  <si>
    <t>Pískový podsyp kontejnerů 0-16 mm, tl 50mm  vč. dodávky materiálu</t>
  </si>
  <si>
    <t>10,5*3,6*0,05</t>
  </si>
  <si>
    <t>289970111</t>
  </si>
  <si>
    <t>Vrstva geotextilie Geofiltex 300g/m2</t>
  </si>
  <si>
    <t>ztratné 10% : (78,87975+19,41+4,18)*1,1</t>
  </si>
  <si>
    <t>564861111</t>
  </si>
  <si>
    <t>Podklad ze štěrkodrti po zhutnění tloušťky 20 cm</t>
  </si>
  <si>
    <t>564871111</t>
  </si>
  <si>
    <t>Podklad ze štěrkodrti po zhutnění tloušťky 25 cm</t>
  </si>
  <si>
    <t>596215020</t>
  </si>
  <si>
    <t>Kladení zámkové dlažby tl. 6 cm do drtě tl. 3 cm</t>
  </si>
  <si>
    <t>32,85-1,6*8,4</t>
  </si>
  <si>
    <t>596215040</t>
  </si>
  <si>
    <t>Kladení zámkové dlažby tl. 8 cm do drtě tl. 4 cm</t>
  </si>
  <si>
    <t>písková : 62,63</t>
  </si>
  <si>
    <t>šedá : 10,45*1,555</t>
  </si>
  <si>
    <t>596715042</t>
  </si>
  <si>
    <t>Kladení vodicí linie z dlažby tl.8 cm, drť tl.5 cm</t>
  </si>
  <si>
    <t>antracit : 10,45*0,4</t>
  </si>
  <si>
    <t>59245110</t>
  </si>
  <si>
    <t>Dlažba sklad. HOLLAND I 20x10x6 cm přírodní</t>
  </si>
  <si>
    <t>ztratné 5% : 19,41*1,05</t>
  </si>
  <si>
    <t>592451158</t>
  </si>
  <si>
    <t>Dlažba HOLLAND I SLP skladba 20x10x8 cm červená dlažba pro nevidomé</t>
  </si>
  <si>
    <t>POL3_1</t>
  </si>
  <si>
    <t>ztratné 5% : 4,18*1,05</t>
  </si>
  <si>
    <t>592451170</t>
  </si>
  <si>
    <t>Dlažba HOLLAND I 20x10x8 cm přírodní</t>
  </si>
  <si>
    <t>ztratné 5% : 16,24975*1,05</t>
  </si>
  <si>
    <t>592451172</t>
  </si>
  <si>
    <t>Dlažba HOLLAND I 20x10x8 cm písková</t>
  </si>
  <si>
    <t>ztratné 5% : 62,63*1,05</t>
  </si>
  <si>
    <t>564851111R00</t>
  </si>
  <si>
    <t>Podklad ze štěrkodrti po zhutnění tloušťky 15 cm</t>
  </si>
  <si>
    <t>R-položka</t>
  </si>
  <si>
    <t>POL12_1</t>
  </si>
  <si>
    <t>599000010RA0</t>
  </si>
  <si>
    <t>Úprava asfaltové komunikace</t>
  </si>
  <si>
    <t>(12,39+23,57)*0,55</t>
  </si>
  <si>
    <t>914001121</t>
  </si>
  <si>
    <t>Osaz.svislé dopr.značky a sloupku,Al patka, základ</t>
  </si>
  <si>
    <t>kus</t>
  </si>
  <si>
    <t>přesun : 2</t>
  </si>
  <si>
    <t>Osaz.svislé dopr.značky a sloupku,Al patka, základ včetně dodávky sloupku a značky</t>
  </si>
  <si>
    <t>917862111</t>
  </si>
  <si>
    <t>Osazení stojat. obrub.bet. s opěrou,lože</t>
  </si>
  <si>
    <t>m</t>
  </si>
  <si>
    <t>přechodový 150 : 3</t>
  </si>
  <si>
    <t>obrubník 80 : 0,58+8,4+0,9+2,2*2+4,75</t>
  </si>
  <si>
    <t>Osazení stojat. obrub.bet. s opěrou,lože  včetně obrubníku ABO 2 - 15 100/15/25</t>
  </si>
  <si>
    <t>odečet - náběhový obr. : 15,66-2</t>
  </si>
  <si>
    <t>9,89-1</t>
  </si>
  <si>
    <t>Osazení stojat. obrub.bet. s opěrou,lože  včetně obrubníku nájezdového CSB H 15 1000/150/150</t>
  </si>
  <si>
    <t>obrubník 150 : 12,39+23,57</t>
  </si>
  <si>
    <t>592174230</t>
  </si>
  <si>
    <t>Obrubník chodníkový ABO 16-10 1000/80/250 přírodní</t>
  </si>
  <si>
    <t>ztratné 8% : 27,03*1,08</t>
  </si>
  <si>
    <t>59217480</t>
  </si>
  <si>
    <t>Obrubník silniční přechodový L 1000/150/150-250</t>
  </si>
  <si>
    <t>59217481</t>
  </si>
  <si>
    <t>Obrubník silniční přechodový P 1000/150/150-250</t>
  </si>
  <si>
    <t>113106231</t>
  </si>
  <si>
    <t>Rozebrání dlažeb ze zámkové dlažby v kamenivu</t>
  </si>
  <si>
    <t>původní stání : 4,8*3,7</t>
  </si>
  <si>
    <t>dmt chodníku : 32,3+3,82</t>
  </si>
  <si>
    <t>113201111</t>
  </si>
  <si>
    <t>Vytrhání obrubníků chodníkových a parkových</t>
  </si>
  <si>
    <t>původní stání : 4,8+3,7*2</t>
  </si>
  <si>
    <t>u nového stání : 10,1</t>
  </si>
  <si>
    <t>u nové dlažby pískové : 10,1+12,4+23,57+9,89</t>
  </si>
  <si>
    <t>96600</t>
  </si>
  <si>
    <t xml:space="preserve">Odstranění doprav. značky </t>
  </si>
  <si>
    <t>Vlastní</t>
  </si>
  <si>
    <t>Indiv</t>
  </si>
  <si>
    <t>9117E</t>
  </si>
  <si>
    <t xml:space="preserve"> DEMONTÁŽ ZÁBRAN</t>
  </si>
  <si>
    <t>soubor</t>
  </si>
  <si>
    <t>POL2_1</t>
  </si>
  <si>
    <t>998223011</t>
  </si>
  <si>
    <t>Přesun hmot, pozemní komunikace, kryt dlážděný</t>
  </si>
  <si>
    <t>Přesun hmot</t>
  </si>
  <si>
    <t>POL7_</t>
  </si>
  <si>
    <t>M991</t>
  </si>
  <si>
    <t>Doprava a montáž technologie</t>
  </si>
  <si>
    <t>kpl</t>
  </si>
  <si>
    <t>979082213</t>
  </si>
  <si>
    <t>Vodorovná doprava suti po suchu do 1 km</t>
  </si>
  <si>
    <t>Přesun suti</t>
  </si>
  <si>
    <t>POL8_</t>
  </si>
  <si>
    <t>979082219</t>
  </si>
  <si>
    <t>Příplatek za dopravu suti po suchu za další 1 km</t>
  </si>
  <si>
    <t>979087212</t>
  </si>
  <si>
    <t>Nakládání suti na dopravní prostředky - komunikace</t>
  </si>
  <si>
    <t>979082111</t>
  </si>
  <si>
    <t>Vnitrostaveništní doprava suti do 10 m</t>
  </si>
  <si>
    <t>979990103 R00</t>
  </si>
  <si>
    <t xml:space="preserve">Poplatek za skládku suti </t>
  </si>
  <si>
    <t>005121 R</t>
  </si>
  <si>
    <t>Zařízení staveniště</t>
  </si>
  <si>
    <t>Soubor</t>
  </si>
  <si>
    <t>VRN</t>
  </si>
  <si>
    <t>POL99_0</t>
  </si>
  <si>
    <t>005122 R</t>
  </si>
  <si>
    <t>Provozní vlivy</t>
  </si>
  <si>
    <t>00511 R</t>
  </si>
  <si>
    <t>Geodetické práce</t>
  </si>
  <si>
    <t>POL99_</t>
  </si>
  <si>
    <t>005111021R</t>
  </si>
  <si>
    <t>Vytyčení inženýrských sítí</t>
  </si>
  <si>
    <t>005211030R</t>
  </si>
  <si>
    <t xml:space="preserve">Dočasná dopravní opatření </t>
  </si>
  <si>
    <t>00523  R</t>
  </si>
  <si>
    <t>Zkoušky hutnící</t>
  </si>
  <si>
    <t>END</t>
  </si>
  <si>
    <r>
      <t xml:space="preserve">POLOPODZEMNÍ KONTEJNERY CHOMUTOV II </t>
    </r>
    <r>
      <rPr>
        <sz val="12"/>
        <rFont val="Arial CE"/>
        <family val="2"/>
        <charset val="238"/>
      </rPr>
      <t>- SÍDLIŠTĚ BŘEZENECKÁ</t>
    </r>
  </si>
  <si>
    <t>07</t>
  </si>
  <si>
    <t>Statutární město Chomutov</t>
  </si>
  <si>
    <t>Zborovská 4602, 430 28 Chomutov</t>
  </si>
  <si>
    <t>HK, spol. s r.o., Doubravínova 336/20</t>
  </si>
  <si>
    <t>163 00 Praha 6</t>
  </si>
  <si>
    <t>02 2022</t>
  </si>
  <si>
    <t>01</t>
  </si>
  <si>
    <t>TECHNOLOGIE</t>
  </si>
  <si>
    <t>Název systému</t>
  </si>
  <si>
    <t>typ</t>
  </si>
  <si>
    <t>odpad</t>
  </si>
  <si>
    <t>cena za kus</t>
  </si>
  <si>
    <t>CENA CELKEM</t>
  </si>
  <si>
    <t>Kč</t>
  </si>
  <si>
    <t>polopodzemní hranatý kontejner 5m3 nedělený</t>
  </si>
  <si>
    <t xml:space="preserve">s betonovým opláštěním a pevným plastovým vnitřním kontejnerem </t>
  </si>
  <si>
    <t>plast</t>
  </si>
  <si>
    <t>papír</t>
  </si>
  <si>
    <t>komunál</t>
  </si>
  <si>
    <t>Příplatkové položky</t>
  </si>
  <si>
    <t>Příplatkové položky - součet</t>
  </si>
  <si>
    <t>Technologie celkem</t>
  </si>
  <si>
    <t>Lokalita 07</t>
  </si>
  <si>
    <t>T</t>
  </si>
  <si>
    <t>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</si>
</sst>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&quot;Kč&quot;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0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5" fillId="3" borderId="0" xfId="0" applyNumberFormat="1" applyFont="1" applyFill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1" fillId="0" borderId="0" xfId="0" applyNumberFormat="1" applyFont="1" applyBorder="1" applyAlignment="1">
      <alignment horizontal="left"/>
    </xf>
    <xf numFmtId="0" fontId="0" fillId="0" borderId="37" xfId="0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21" fillId="0" borderId="0" xfId="2" applyFont="1" applyBorder="1" applyAlignment="1">
      <alignment horizontal="center"/>
    </xf>
    <xf numFmtId="0" fontId="23" fillId="0" borderId="0" xfId="0" applyFont="1"/>
    <xf numFmtId="0" fontId="0" fillId="5" borderId="37" xfId="0" applyFill="1" applyBorder="1"/>
    <xf numFmtId="0" fontId="0" fillId="5" borderId="35" xfId="0" applyFill="1" applyBorder="1"/>
    <xf numFmtId="0" fontId="0" fillId="5" borderId="37" xfId="0" applyFill="1" applyBorder="1" applyAlignment="1">
      <alignment horizontal="center"/>
    </xf>
    <xf numFmtId="0" fontId="0" fillId="5" borderId="36" xfId="0" applyFill="1" applyBorder="1"/>
    <xf numFmtId="0" fontId="0" fillId="5" borderId="34" xfId="0" applyFill="1" applyBorder="1"/>
    <xf numFmtId="0" fontId="0" fillId="6" borderId="6" xfId="0" applyFill="1" applyBorder="1"/>
    <xf numFmtId="0" fontId="0" fillId="6" borderId="45" xfId="0" applyFill="1" applyBorder="1" applyAlignment="1">
      <alignment horizontal="center"/>
    </xf>
    <xf numFmtId="0" fontId="0" fillId="5" borderId="46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24" fillId="0" borderId="37" xfId="0" applyFont="1" applyBorder="1" applyAlignment="1">
      <alignment wrapText="1"/>
    </xf>
    <xf numFmtId="0" fontId="0" fillId="0" borderId="45" xfId="0" applyBorder="1"/>
    <xf numFmtId="4" fontId="0" fillId="0" borderId="45" xfId="0" applyNumberFormat="1" applyBorder="1"/>
    <xf numFmtId="0" fontId="0" fillId="0" borderId="37" xfId="0" applyBorder="1"/>
    <xf numFmtId="0" fontId="0" fillId="0" borderId="45" xfId="0" applyBorder="1" applyAlignment="1">
      <alignment wrapText="1"/>
    </xf>
    <xf numFmtId="0" fontId="0" fillId="0" borderId="10" xfId="0" applyBorder="1"/>
    <xf numFmtId="0" fontId="0" fillId="0" borderId="45" xfId="0" applyBorder="1" applyAlignment="1">
      <alignment horizontal="center"/>
    </xf>
    <xf numFmtId="4" fontId="0" fillId="0" borderId="46" xfId="0" applyNumberFormat="1" applyBorder="1"/>
    <xf numFmtId="0" fontId="0" fillId="5" borderId="0" xfId="0" applyFill="1"/>
    <xf numFmtId="0" fontId="0" fillId="0" borderId="27" xfId="0" applyBorder="1"/>
    <xf numFmtId="0" fontId="0" fillId="0" borderId="18" xfId="0" applyBorder="1"/>
    <xf numFmtId="0" fontId="0" fillId="0" borderId="47" xfId="0" applyBorder="1"/>
    <xf numFmtId="4" fontId="0" fillId="0" borderId="47" xfId="0" applyNumberFormat="1" applyBorder="1"/>
    <xf numFmtId="4" fontId="0" fillId="0" borderId="38" xfId="0" applyNumberFormat="1" applyBorder="1" applyAlignment="1">
      <alignment horizontal="right"/>
    </xf>
    <xf numFmtId="0" fontId="0" fillId="0" borderId="26" xfId="0" applyBorder="1"/>
    <xf numFmtId="0" fontId="0" fillId="0" borderId="0" xfId="0" applyBorder="1"/>
    <xf numFmtId="0" fontId="0" fillId="0" borderId="48" xfId="0" applyBorder="1"/>
    <xf numFmtId="4" fontId="0" fillId="0" borderId="48" xfId="0" applyNumberFormat="1" applyBorder="1"/>
    <xf numFmtId="4" fontId="0" fillId="0" borderId="49" xfId="0" applyNumberFormat="1" applyBorder="1"/>
    <xf numFmtId="0" fontId="0" fillId="0" borderId="0" xfId="0" applyFill="1" applyBorder="1"/>
    <xf numFmtId="165" fontId="5" fillId="5" borderId="0" xfId="0" applyNumberFormat="1" applyFont="1" applyFill="1"/>
    <xf numFmtId="49" fontId="3" fillId="0" borderId="34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3" fontId="3" fillId="0" borderId="37" xfId="0" applyNumberFormat="1" applyFont="1" applyBorder="1" applyAlignment="1">
      <alignment vertical="center"/>
    </xf>
    <xf numFmtId="0" fontId="0" fillId="0" borderId="35" xfId="0" applyBorder="1" applyAlignment="1">
      <alignment horizontal="left" vertical="center" wrapText="1"/>
    </xf>
    <xf numFmtId="0" fontId="0" fillId="0" borderId="35" xfId="0" applyBorder="1" applyAlignment="1">
      <alignment wrapText="1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36" xfId="0" applyNumberFormat="1" applyFont="1" applyBorder="1" applyAlignment="1">
      <alignment horizontal="right" vertical="center" indent="1"/>
    </xf>
    <xf numFmtId="0" fontId="3" fillId="2" borderId="0" xfId="0" applyFont="1" applyFill="1" applyAlignment="1">
      <alignment horizontal="left" wrapText="1"/>
    </xf>
    <xf numFmtId="49" fontId="3" fillId="0" borderId="34" xfId="0" applyNumberFormat="1" applyFont="1" applyBorder="1" applyAlignment="1">
      <alignment horizontal="left" vertical="center" wrapText="1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left"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4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Font="1" applyAlignment="1">
      <alignment horizontal="center"/>
    </xf>
    <xf numFmtId="49" fontId="0" fillId="0" borderId="35" xfId="0" applyNumberFormat="1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231" t="s">
        <v>40</v>
      </c>
      <c r="B2" s="231"/>
      <c r="C2" s="231"/>
      <c r="D2" s="231"/>
      <c r="E2" s="231"/>
      <c r="F2" s="231"/>
      <c r="G2" s="23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3" zoomScaleNormal="100" zoomScaleSheetLayoutView="75" workbookViewId="0">
      <selection activeCell="I61" sqref="I6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70" t="s">
        <v>4</v>
      </c>
      <c r="C1" s="271"/>
      <c r="D1" s="271"/>
      <c r="E1" s="271"/>
      <c r="F1" s="271"/>
      <c r="G1" s="271"/>
      <c r="H1" s="271"/>
      <c r="I1" s="271"/>
      <c r="J1" s="272"/>
    </row>
    <row r="2" spans="1:15" ht="36" customHeight="1" x14ac:dyDescent="0.2">
      <c r="A2" s="2"/>
      <c r="B2" s="76" t="s">
        <v>23</v>
      </c>
      <c r="C2" s="77"/>
      <c r="D2" s="78" t="s">
        <v>48</v>
      </c>
      <c r="E2" s="276" t="s">
        <v>281</v>
      </c>
      <c r="F2" s="277"/>
      <c r="G2" s="277"/>
      <c r="H2" s="277"/>
      <c r="I2" s="277"/>
      <c r="J2" s="278"/>
      <c r="O2" s="1"/>
    </row>
    <row r="3" spans="1:15" ht="27" customHeight="1" x14ac:dyDescent="0.2">
      <c r="A3" s="2"/>
      <c r="B3" s="79" t="s">
        <v>46</v>
      </c>
      <c r="C3" s="77"/>
      <c r="D3" s="185" t="s">
        <v>282</v>
      </c>
      <c r="E3" s="279" t="s">
        <v>43</v>
      </c>
      <c r="F3" s="280"/>
      <c r="G3" s="280"/>
      <c r="H3" s="280"/>
      <c r="I3" s="280"/>
      <c r="J3" s="281"/>
    </row>
    <row r="4" spans="1:15" ht="23.25" customHeight="1" x14ac:dyDescent="0.2">
      <c r="A4" s="75">
        <v>587</v>
      </c>
      <c r="B4" s="80" t="s">
        <v>47</v>
      </c>
      <c r="C4" s="81"/>
      <c r="D4" s="186" t="s">
        <v>54</v>
      </c>
      <c r="E4" s="259" t="s">
        <v>43</v>
      </c>
      <c r="F4" s="260"/>
      <c r="G4" s="260"/>
      <c r="H4" s="260"/>
      <c r="I4" s="260"/>
      <c r="J4" s="261"/>
    </row>
    <row r="5" spans="1:15" ht="24" customHeight="1" x14ac:dyDescent="0.2">
      <c r="A5" s="2"/>
      <c r="B5" s="31" t="s">
        <v>22</v>
      </c>
      <c r="D5" s="264" t="s">
        <v>283</v>
      </c>
      <c r="E5" s="265"/>
      <c r="F5" s="265"/>
      <c r="G5" s="265"/>
      <c r="H5" s="18" t="s">
        <v>41</v>
      </c>
      <c r="I5" s="22"/>
      <c r="J5" s="8"/>
    </row>
    <row r="6" spans="1:15" ht="15.75" customHeight="1" x14ac:dyDescent="0.2">
      <c r="A6" s="2"/>
      <c r="B6" s="28"/>
      <c r="C6" s="54"/>
      <c r="D6" s="266" t="s">
        <v>284</v>
      </c>
      <c r="E6" s="267"/>
      <c r="F6" s="267"/>
      <c r="G6" s="267"/>
      <c r="H6" s="18" t="s">
        <v>35</v>
      </c>
      <c r="I6" s="22"/>
      <c r="J6" s="8"/>
    </row>
    <row r="7" spans="1:15" ht="15.75" customHeight="1" x14ac:dyDescent="0.2">
      <c r="A7" s="2"/>
      <c r="B7" s="29"/>
      <c r="C7" s="55"/>
      <c r="D7" s="52"/>
      <c r="E7" s="268"/>
      <c r="F7" s="269"/>
      <c r="G7" s="269"/>
      <c r="H7" s="24"/>
      <c r="I7" s="23"/>
      <c r="J7" s="34"/>
    </row>
    <row r="8" spans="1:15" ht="24" customHeight="1" x14ac:dyDescent="0.2">
      <c r="A8" s="2"/>
      <c r="B8" s="31" t="s">
        <v>20</v>
      </c>
      <c r="D8" s="187" t="s">
        <v>285</v>
      </c>
      <c r="H8" s="18" t="s">
        <v>41</v>
      </c>
      <c r="I8" s="22"/>
      <c r="J8" s="8"/>
    </row>
    <row r="9" spans="1:15" ht="15.75" customHeight="1" x14ac:dyDescent="0.2">
      <c r="A9" s="2"/>
      <c r="B9" s="2"/>
      <c r="D9" s="187" t="s">
        <v>286</v>
      </c>
      <c r="H9" s="18" t="s">
        <v>35</v>
      </c>
      <c r="I9" s="22"/>
      <c r="J9" s="8"/>
    </row>
    <row r="10" spans="1:15" ht="15.75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83"/>
      <c r="E11" s="283"/>
      <c r="F11" s="283"/>
      <c r="G11" s="283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58"/>
      <c r="E12" s="258"/>
      <c r="F12" s="258"/>
      <c r="G12" s="258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62"/>
      <c r="F13" s="263"/>
      <c r="G13" s="263"/>
      <c r="H13" s="19"/>
      <c r="I13" s="23"/>
      <c r="J13" s="34"/>
    </row>
    <row r="14" spans="1:15" ht="24" customHeight="1" x14ac:dyDescent="0.2">
      <c r="A14" s="2"/>
      <c r="B14" s="43" t="s">
        <v>21</v>
      </c>
      <c r="C14" s="57"/>
      <c r="D14" s="58"/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0"/>
      <c r="D15" s="53"/>
      <c r="E15" s="282"/>
      <c r="F15" s="282"/>
      <c r="G15" s="284"/>
      <c r="H15" s="284"/>
      <c r="I15" s="284" t="s">
        <v>30</v>
      </c>
      <c r="J15" s="285"/>
    </row>
    <row r="16" spans="1:15" ht="23.25" customHeight="1" x14ac:dyDescent="0.2">
      <c r="A16" s="134" t="s">
        <v>25</v>
      </c>
      <c r="B16" s="38" t="s">
        <v>25</v>
      </c>
      <c r="C16" s="61"/>
      <c r="D16" s="62"/>
      <c r="E16" s="235"/>
      <c r="F16" s="249"/>
      <c r="G16" s="235"/>
      <c r="H16" s="249"/>
      <c r="I16" s="235">
        <f>I50+I51+I52+I53+I54+I55+I57</f>
        <v>0</v>
      </c>
      <c r="J16" s="236"/>
    </row>
    <row r="17" spans="1:10" ht="23.25" customHeight="1" x14ac:dyDescent="0.2">
      <c r="A17" s="134" t="s">
        <v>26</v>
      </c>
      <c r="B17" s="38" t="s">
        <v>26</v>
      </c>
      <c r="C17" s="61"/>
      <c r="D17" s="62"/>
      <c r="E17" s="235"/>
      <c r="F17" s="249"/>
      <c r="G17" s="235"/>
      <c r="H17" s="249"/>
      <c r="I17" s="235">
        <v>0</v>
      </c>
      <c r="J17" s="236"/>
    </row>
    <row r="18" spans="1:10" ht="23.25" customHeight="1" x14ac:dyDescent="0.2">
      <c r="A18" s="134" t="s">
        <v>27</v>
      </c>
      <c r="B18" s="38" t="s">
        <v>27</v>
      </c>
      <c r="C18" s="61"/>
      <c r="D18" s="62"/>
      <c r="E18" s="235"/>
      <c r="F18" s="249"/>
      <c r="G18" s="235"/>
      <c r="H18" s="249"/>
      <c r="I18" s="235">
        <f>I56</f>
        <v>0</v>
      </c>
      <c r="J18" s="236"/>
    </row>
    <row r="19" spans="1:10" ht="23.25" customHeight="1" x14ac:dyDescent="0.2">
      <c r="A19" s="134" t="s">
        <v>71</v>
      </c>
      <c r="B19" s="38" t="s">
        <v>28</v>
      </c>
      <c r="C19" s="61"/>
      <c r="D19" s="62"/>
      <c r="E19" s="235"/>
      <c r="F19" s="249"/>
      <c r="G19" s="235"/>
      <c r="H19" s="249"/>
      <c r="I19" s="235">
        <f>I58</f>
        <v>0</v>
      </c>
      <c r="J19" s="236"/>
    </row>
    <row r="20" spans="1:10" ht="23.25" customHeight="1" x14ac:dyDescent="0.2">
      <c r="A20" s="134" t="s">
        <v>72</v>
      </c>
      <c r="B20" s="38" t="s">
        <v>29</v>
      </c>
      <c r="C20" s="61"/>
      <c r="D20" s="62"/>
      <c r="E20" s="235"/>
      <c r="F20" s="249"/>
      <c r="G20" s="235"/>
      <c r="H20" s="249"/>
      <c r="I20" s="235">
        <f>I59</f>
        <v>0</v>
      </c>
      <c r="J20" s="236"/>
    </row>
    <row r="21" spans="1:10" ht="23.25" customHeight="1" x14ac:dyDescent="0.2">
      <c r="A21" s="134"/>
      <c r="B21" s="38" t="s">
        <v>306</v>
      </c>
      <c r="C21" s="227"/>
      <c r="D21" s="228"/>
      <c r="E21" s="229"/>
      <c r="F21" s="230"/>
      <c r="G21" s="229"/>
      <c r="H21" s="230"/>
      <c r="I21" s="235">
        <f>+I60</f>
        <v>0</v>
      </c>
      <c r="J21" s="236"/>
    </row>
    <row r="22" spans="1:10" ht="23.25" customHeight="1" x14ac:dyDescent="0.2">
      <c r="A22" s="2"/>
      <c r="B22" s="48" t="s">
        <v>30</v>
      </c>
      <c r="C22" s="63"/>
      <c r="D22" s="64"/>
      <c r="E22" s="250"/>
      <c r="F22" s="286"/>
      <c r="G22" s="250"/>
      <c r="H22" s="286"/>
      <c r="I22" s="250">
        <f>SUM(I16:J21)</f>
        <v>0</v>
      </c>
      <c r="J22" s="251"/>
    </row>
    <row r="23" spans="1:10" ht="33" customHeight="1" x14ac:dyDescent="0.2">
      <c r="A23" s="2"/>
      <c r="B23" s="42" t="s">
        <v>34</v>
      </c>
      <c r="C23" s="61"/>
      <c r="D23" s="62"/>
      <c r="E23" s="65"/>
      <c r="F23" s="39"/>
      <c r="G23" s="33"/>
      <c r="H23" s="33"/>
      <c r="I23" s="33"/>
      <c r="J23" s="40"/>
    </row>
    <row r="24" spans="1:10" ht="23.25" customHeight="1" x14ac:dyDescent="0.2">
      <c r="A24" s="2"/>
      <c r="B24" s="38" t="s">
        <v>12</v>
      </c>
      <c r="C24" s="61"/>
      <c r="D24" s="62"/>
      <c r="E24" s="66">
        <v>15</v>
      </c>
      <c r="F24" s="39" t="s">
        <v>0</v>
      </c>
      <c r="G24" s="247">
        <v>0</v>
      </c>
      <c r="H24" s="248"/>
      <c r="I24" s="248"/>
      <c r="J24" s="40" t="str">
        <f t="shared" ref="J24:J29" si="0">Mena</f>
        <v>CZK</v>
      </c>
    </row>
    <row r="25" spans="1:10" ht="23.25" customHeight="1" x14ac:dyDescent="0.2">
      <c r="A25" s="2"/>
      <c r="B25" s="38" t="s">
        <v>13</v>
      </c>
      <c r="C25" s="61"/>
      <c r="D25" s="62"/>
      <c r="E25" s="66">
        <f>SazbaDPH1</f>
        <v>15</v>
      </c>
      <c r="F25" s="39" t="s">
        <v>0</v>
      </c>
      <c r="G25" s="245">
        <v>0</v>
      </c>
      <c r="H25" s="246"/>
      <c r="I25" s="246"/>
      <c r="J25" s="40" t="str">
        <f t="shared" si="0"/>
        <v>CZK</v>
      </c>
    </row>
    <row r="26" spans="1:10" ht="23.25" customHeight="1" x14ac:dyDescent="0.2">
      <c r="A26" s="2"/>
      <c r="B26" s="38" t="s">
        <v>14</v>
      </c>
      <c r="C26" s="61"/>
      <c r="D26" s="62"/>
      <c r="E26" s="66">
        <v>21</v>
      </c>
      <c r="F26" s="39" t="s">
        <v>0</v>
      </c>
      <c r="G26" s="247">
        <f>I22</f>
        <v>0</v>
      </c>
      <c r="H26" s="248"/>
      <c r="I26" s="248"/>
      <c r="J26" s="40" t="str">
        <f t="shared" si="0"/>
        <v>CZK</v>
      </c>
    </row>
    <row r="27" spans="1:10" ht="23.25" customHeight="1" x14ac:dyDescent="0.2">
      <c r="A27" s="2"/>
      <c r="B27" s="32" t="s">
        <v>15</v>
      </c>
      <c r="C27" s="67"/>
      <c r="D27" s="53"/>
      <c r="E27" s="68">
        <f>SazbaDPH2</f>
        <v>21</v>
      </c>
      <c r="F27" s="30" t="s">
        <v>0</v>
      </c>
      <c r="G27" s="273">
        <f>ZakladDPHZakl/100*21</f>
        <v>0</v>
      </c>
      <c r="H27" s="274"/>
      <c r="I27" s="274"/>
      <c r="J27" s="37" t="str">
        <f t="shared" si="0"/>
        <v>CZK</v>
      </c>
    </row>
    <row r="28" spans="1:10" ht="23.25" customHeight="1" thickBot="1" x14ac:dyDescent="0.25">
      <c r="A28" s="2"/>
      <c r="B28" s="31"/>
      <c r="C28" s="69"/>
      <c r="D28" s="70"/>
      <c r="E28" s="69"/>
      <c r="F28" s="16"/>
      <c r="G28" s="275"/>
      <c r="H28" s="275"/>
      <c r="I28" s="275"/>
      <c r="J28" s="41"/>
    </row>
    <row r="29" spans="1:10" ht="27.75" hidden="1" customHeight="1" thickBot="1" x14ac:dyDescent="0.25">
      <c r="A29" s="2"/>
      <c r="B29" s="108" t="s">
        <v>24</v>
      </c>
      <c r="C29" s="109"/>
      <c r="D29" s="109"/>
      <c r="E29" s="110"/>
      <c r="F29" s="111"/>
      <c r="G29" s="252">
        <v>665864.05000000005</v>
      </c>
      <c r="H29" s="253"/>
      <c r="I29" s="253"/>
      <c r="J29" s="112" t="str">
        <f t="shared" si="0"/>
        <v>CZK</v>
      </c>
    </row>
    <row r="30" spans="1:10" ht="27.75" customHeight="1" thickBot="1" x14ac:dyDescent="0.25">
      <c r="A30" s="2"/>
      <c r="B30" s="108" t="s">
        <v>36</v>
      </c>
      <c r="C30" s="113"/>
      <c r="D30" s="113"/>
      <c r="E30" s="113"/>
      <c r="F30" s="114"/>
      <c r="G30" s="252">
        <f>ZakladDPHZakl+DPHZakl</f>
        <v>0</v>
      </c>
      <c r="H30" s="252"/>
      <c r="I30" s="252"/>
      <c r="J30" s="115" t="s">
        <v>51</v>
      </c>
    </row>
    <row r="31" spans="1:10" ht="12.75" customHeight="1" x14ac:dyDescent="0.2">
      <c r="A31" s="2"/>
      <c r="B31" s="2"/>
      <c r="J31" s="9"/>
    </row>
    <row r="32" spans="1:10" ht="16.5" customHeight="1" x14ac:dyDescent="0.2">
      <c r="A32" s="2"/>
      <c r="B32" s="2"/>
      <c r="J32" s="9"/>
    </row>
    <row r="33" spans="1:10" ht="18.75" customHeight="1" x14ac:dyDescent="0.2">
      <c r="A33" s="2"/>
      <c r="B33" s="17"/>
      <c r="C33" s="71" t="s">
        <v>11</v>
      </c>
      <c r="D33" s="72"/>
      <c r="E33" s="72"/>
      <c r="F33" s="15" t="s">
        <v>10</v>
      </c>
      <c r="G33" s="26"/>
      <c r="H33" s="27"/>
      <c r="I33" s="26"/>
      <c r="J33" s="9"/>
    </row>
    <row r="34" spans="1:10" ht="21.95" customHeight="1" x14ac:dyDescent="0.2">
      <c r="A34" s="2"/>
      <c r="B34" s="2"/>
      <c r="J34" s="9"/>
    </row>
    <row r="35" spans="1:10" s="21" customFormat="1" ht="18.75" customHeight="1" x14ac:dyDescent="0.2">
      <c r="A35" s="20"/>
      <c r="B35" s="20"/>
      <c r="C35" s="73"/>
      <c r="D35" s="254"/>
      <c r="E35" s="255"/>
      <c r="G35" s="256"/>
      <c r="H35" s="257"/>
      <c r="I35" s="257"/>
      <c r="J35" s="25"/>
    </row>
    <row r="36" spans="1:10" ht="12.75" customHeight="1" x14ac:dyDescent="0.2">
      <c r="A36" s="2"/>
      <c r="B36" s="2"/>
      <c r="D36" s="244" t="s">
        <v>2</v>
      </c>
      <c r="E36" s="244"/>
      <c r="H36" s="10" t="s">
        <v>3</v>
      </c>
      <c r="J36" s="9"/>
    </row>
    <row r="37" spans="1:10" ht="13.5" customHeight="1" thickBot="1" x14ac:dyDescent="0.25">
      <c r="A37" s="11"/>
      <c r="B37" s="11"/>
      <c r="C37" s="74"/>
      <c r="D37" s="74"/>
      <c r="E37" s="74"/>
      <c r="F37" s="12"/>
      <c r="G37" s="12"/>
      <c r="H37" s="12"/>
      <c r="I37" s="12"/>
      <c r="J37" s="13"/>
    </row>
    <row r="38" spans="1:10" ht="27" hidden="1" customHeight="1" x14ac:dyDescent="0.2">
      <c r="B38" s="85" t="s">
        <v>16</v>
      </c>
      <c r="C38" s="86"/>
      <c r="D38" s="86"/>
      <c r="E38" s="86"/>
      <c r="F38" s="87"/>
      <c r="G38" s="87"/>
      <c r="H38" s="87"/>
      <c r="I38" s="87"/>
      <c r="J38" s="88"/>
    </row>
    <row r="39" spans="1:10" ht="25.5" hidden="1" customHeight="1" x14ac:dyDescent="0.2">
      <c r="A39" s="84" t="s">
        <v>38</v>
      </c>
      <c r="B39" s="89" t="s">
        <v>17</v>
      </c>
      <c r="C39" s="90" t="s">
        <v>5</v>
      </c>
      <c r="D39" s="90"/>
      <c r="E39" s="90"/>
      <c r="F39" s="91" t="str">
        <f>B24</f>
        <v>Základ pro sníženou DPH</v>
      </c>
      <c r="G39" s="91" t="str">
        <f>B26</f>
        <v>Základ pro základní DPH</v>
      </c>
      <c r="H39" s="92" t="s">
        <v>18</v>
      </c>
      <c r="I39" s="92" t="s">
        <v>1</v>
      </c>
      <c r="J39" s="93" t="s">
        <v>0</v>
      </c>
    </row>
    <row r="40" spans="1:10" ht="25.5" hidden="1" customHeight="1" x14ac:dyDescent="0.2">
      <c r="A40" s="84">
        <v>1</v>
      </c>
      <c r="B40" s="94" t="s">
        <v>49</v>
      </c>
      <c r="C40" s="239"/>
      <c r="D40" s="239"/>
      <c r="E40" s="239"/>
      <c r="F40" s="95">
        <v>0</v>
      </c>
      <c r="G40" s="96">
        <v>665864.05000000005</v>
      </c>
      <c r="H40" s="97">
        <v>139831.45000000001</v>
      </c>
      <c r="I40" s="97">
        <v>805695.5</v>
      </c>
      <c r="J40" s="98">
        <f>IF(CenaCelkemVypocet=0,"",I40/CenaCelkemVypocet*100)</f>
        <v>100</v>
      </c>
    </row>
    <row r="41" spans="1:10" ht="25.5" hidden="1" customHeight="1" x14ac:dyDescent="0.2">
      <c r="A41" s="84">
        <v>2</v>
      </c>
      <c r="B41" s="99" t="s">
        <v>44</v>
      </c>
      <c r="C41" s="240" t="s">
        <v>45</v>
      </c>
      <c r="D41" s="240"/>
      <c r="E41" s="240"/>
      <c r="F41" s="100">
        <v>0</v>
      </c>
      <c r="G41" s="101">
        <v>665864.05000000005</v>
      </c>
      <c r="H41" s="101">
        <v>139831.45000000001</v>
      </c>
      <c r="I41" s="101">
        <v>805695.5</v>
      </c>
      <c r="J41" s="102">
        <f>IF(CenaCelkemVypocet=0,"",I41/CenaCelkemVypocet*100)</f>
        <v>100</v>
      </c>
    </row>
    <row r="42" spans="1:10" ht="25.5" hidden="1" customHeight="1" x14ac:dyDescent="0.2">
      <c r="A42" s="84">
        <v>3</v>
      </c>
      <c r="B42" s="103" t="s">
        <v>42</v>
      </c>
      <c r="C42" s="239" t="s">
        <v>43</v>
      </c>
      <c r="D42" s="239"/>
      <c r="E42" s="239"/>
      <c r="F42" s="104">
        <v>0</v>
      </c>
      <c r="G42" s="97">
        <v>665864.05000000005</v>
      </c>
      <c r="H42" s="97">
        <v>139831.45000000001</v>
      </c>
      <c r="I42" s="97">
        <v>805695.5</v>
      </c>
      <c r="J42" s="98">
        <f>IF(CenaCelkemVypocet=0,"",I42/CenaCelkemVypocet*100)</f>
        <v>100</v>
      </c>
    </row>
    <row r="43" spans="1:10" ht="25.5" hidden="1" customHeight="1" x14ac:dyDescent="0.2">
      <c r="A43" s="84"/>
      <c r="B43" s="241" t="s">
        <v>50</v>
      </c>
      <c r="C43" s="242"/>
      <c r="D43" s="242"/>
      <c r="E43" s="243"/>
      <c r="F43" s="105">
        <f>SUMIF(A40:A42,"=1",F40:F42)</f>
        <v>0</v>
      </c>
      <c r="G43" s="106">
        <f>SUMIF(A40:A42,"=1",G40:G42)</f>
        <v>665864.05000000005</v>
      </c>
      <c r="H43" s="106">
        <f>SUMIF(A40:A42,"=1",H40:H42)</f>
        <v>139831.45000000001</v>
      </c>
      <c r="I43" s="106">
        <f>SUMIF(A40:A42,"=1",I40:I42)</f>
        <v>805695.5</v>
      </c>
      <c r="J43" s="107">
        <f>SUMIF(A40:A42,"=1",J40:J42)</f>
        <v>100</v>
      </c>
    </row>
    <row r="47" spans="1:10" ht="15.75" x14ac:dyDescent="0.25">
      <c r="B47" s="116" t="s">
        <v>52</v>
      </c>
    </row>
    <row r="49" spans="1:10" ht="25.5" customHeight="1" x14ac:dyDescent="0.2">
      <c r="A49" s="118"/>
      <c r="B49" s="121" t="s">
        <v>17</v>
      </c>
      <c r="C49" s="121" t="s">
        <v>5</v>
      </c>
      <c r="D49" s="122"/>
      <c r="E49" s="122"/>
      <c r="F49" s="123" t="s">
        <v>53</v>
      </c>
      <c r="G49" s="123"/>
      <c r="H49" s="123"/>
      <c r="I49" s="123" t="s">
        <v>30</v>
      </c>
      <c r="J49" s="123" t="s">
        <v>0</v>
      </c>
    </row>
    <row r="50" spans="1:10" ht="36.75" customHeight="1" x14ac:dyDescent="0.2">
      <c r="A50" s="119"/>
      <c r="B50" s="124" t="s">
        <v>54</v>
      </c>
      <c r="C50" s="237" t="s">
        <v>55</v>
      </c>
      <c r="D50" s="238"/>
      <c r="E50" s="238"/>
      <c r="F50" s="132" t="s">
        <v>25</v>
      </c>
      <c r="G50" s="125"/>
      <c r="H50" s="125"/>
      <c r="I50" s="125">
        <f>'092021 3 Pol'!G8</f>
        <v>0</v>
      </c>
      <c r="J50" s="130" t="str">
        <f>IF(I61=0,"",I50/I61*100)</f>
        <v/>
      </c>
    </row>
    <row r="51" spans="1:10" ht="36.75" customHeight="1" x14ac:dyDescent="0.2">
      <c r="A51" s="119"/>
      <c r="B51" s="124" t="s">
        <v>56</v>
      </c>
      <c r="C51" s="237" t="s">
        <v>57</v>
      </c>
      <c r="D51" s="238"/>
      <c r="E51" s="238"/>
      <c r="F51" s="132" t="s">
        <v>25</v>
      </c>
      <c r="G51" s="125"/>
      <c r="H51" s="125"/>
      <c r="I51" s="125">
        <f>'092021 3 Pol'!G46</f>
        <v>0</v>
      </c>
      <c r="J51" s="130" t="str">
        <f>IF(I61=0,"",I51/I61*100)</f>
        <v/>
      </c>
    </row>
    <row r="52" spans="1:10" ht="36.75" customHeight="1" x14ac:dyDescent="0.2">
      <c r="A52" s="119"/>
      <c r="B52" s="124" t="s">
        <v>58</v>
      </c>
      <c r="C52" s="237" t="s">
        <v>59</v>
      </c>
      <c r="D52" s="238"/>
      <c r="E52" s="238"/>
      <c r="F52" s="132" t="s">
        <v>25</v>
      </c>
      <c r="G52" s="125"/>
      <c r="H52" s="125"/>
      <c r="I52" s="125">
        <f>'092021 3 Pol'!G53</f>
        <v>0</v>
      </c>
      <c r="J52" s="130" t="str">
        <f>IF(I61=0,"",I52/I61*100)</f>
        <v/>
      </c>
    </row>
    <row r="53" spans="1:10" ht="36.75" customHeight="1" x14ac:dyDescent="0.2">
      <c r="A53" s="119"/>
      <c r="B53" s="124" t="s">
        <v>60</v>
      </c>
      <c r="C53" s="237" t="s">
        <v>61</v>
      </c>
      <c r="D53" s="238"/>
      <c r="E53" s="238"/>
      <c r="F53" s="132" t="s">
        <v>25</v>
      </c>
      <c r="G53" s="125"/>
      <c r="H53" s="125"/>
      <c r="I53" s="125">
        <f>'092021 3 Pol'!G74</f>
        <v>0</v>
      </c>
      <c r="J53" s="130" t="str">
        <f>IF(I61=0,"",I53/I61*100)</f>
        <v/>
      </c>
    </row>
    <row r="54" spans="1:10" ht="36.75" customHeight="1" x14ac:dyDescent="0.2">
      <c r="A54" s="119"/>
      <c r="B54" s="124" t="s">
        <v>62</v>
      </c>
      <c r="C54" s="237" t="s">
        <v>63</v>
      </c>
      <c r="D54" s="238"/>
      <c r="E54" s="238"/>
      <c r="F54" s="132" t="s">
        <v>25</v>
      </c>
      <c r="G54" s="125"/>
      <c r="H54" s="125"/>
      <c r="I54" s="125">
        <f>'092021 3 Pol'!G90</f>
        <v>0</v>
      </c>
      <c r="J54" s="130" t="str">
        <f>IF(I61=0,"",I54/I61*100)</f>
        <v/>
      </c>
    </row>
    <row r="55" spans="1:10" ht="36.75" customHeight="1" x14ac:dyDescent="0.2">
      <c r="A55" s="119"/>
      <c r="B55" s="124" t="s">
        <v>64</v>
      </c>
      <c r="C55" s="237" t="s">
        <v>65</v>
      </c>
      <c r="D55" s="238"/>
      <c r="E55" s="238"/>
      <c r="F55" s="132" t="s">
        <v>25</v>
      </c>
      <c r="G55" s="125"/>
      <c r="H55" s="125"/>
      <c r="I55" s="125">
        <f>'092021 3 Pol'!G100</f>
        <v>0</v>
      </c>
      <c r="J55" s="130" t="str">
        <f>IF(I61=0,"",I55/I61*100)</f>
        <v/>
      </c>
    </row>
    <row r="56" spans="1:10" ht="36.75" customHeight="1" x14ac:dyDescent="0.2">
      <c r="A56" s="119"/>
      <c r="B56" s="124" t="s">
        <v>66</v>
      </c>
      <c r="C56" s="237" t="s">
        <v>67</v>
      </c>
      <c r="D56" s="238"/>
      <c r="E56" s="238"/>
      <c r="F56" s="132" t="s">
        <v>27</v>
      </c>
      <c r="G56" s="125"/>
      <c r="H56" s="125"/>
      <c r="I56" s="125">
        <f>'092021 3 Pol'!G102</f>
        <v>0</v>
      </c>
      <c r="J56" s="130" t="str">
        <f>IF(I61=0,"",I56/I61*100)</f>
        <v/>
      </c>
    </row>
    <row r="57" spans="1:10" ht="36.75" customHeight="1" x14ac:dyDescent="0.2">
      <c r="A57" s="119"/>
      <c r="B57" s="124" t="s">
        <v>68</v>
      </c>
      <c r="C57" s="237" t="s">
        <v>69</v>
      </c>
      <c r="D57" s="238"/>
      <c r="E57" s="238"/>
      <c r="F57" s="132" t="s">
        <v>70</v>
      </c>
      <c r="G57" s="125"/>
      <c r="H57" s="125"/>
      <c r="I57" s="125">
        <f>'092021 3 Pol'!G104</f>
        <v>0</v>
      </c>
      <c r="J57" s="130" t="str">
        <f>IF(I61=0,"",I57/I61*100)</f>
        <v/>
      </c>
    </row>
    <row r="58" spans="1:10" ht="36.75" customHeight="1" x14ac:dyDescent="0.2">
      <c r="A58" s="119"/>
      <c r="B58" s="124" t="s">
        <v>71</v>
      </c>
      <c r="C58" s="237" t="s">
        <v>28</v>
      </c>
      <c r="D58" s="238"/>
      <c r="E58" s="238"/>
      <c r="F58" s="132" t="s">
        <v>71</v>
      </c>
      <c r="G58" s="125"/>
      <c r="H58" s="125"/>
      <c r="I58" s="125">
        <f>'092021 3 Pol'!G110</f>
        <v>0</v>
      </c>
      <c r="J58" s="130" t="str">
        <f>IF(I61=0,"",I58/I61*100)</f>
        <v/>
      </c>
    </row>
    <row r="59" spans="1:10" ht="36.75" customHeight="1" x14ac:dyDescent="0.2">
      <c r="A59" s="119"/>
      <c r="B59" s="124" t="s">
        <v>72</v>
      </c>
      <c r="C59" s="237" t="s">
        <v>29</v>
      </c>
      <c r="D59" s="238"/>
      <c r="E59" s="238"/>
      <c r="F59" s="132" t="s">
        <v>72</v>
      </c>
      <c r="G59" s="125"/>
      <c r="H59" s="125"/>
      <c r="I59" s="125">
        <f>'092021 3 Pol'!G113</f>
        <v>0</v>
      </c>
      <c r="J59" s="130" t="str">
        <f>IF(I61=0,"",I59/I61*100)</f>
        <v/>
      </c>
    </row>
    <row r="60" spans="1:10" ht="36.75" customHeight="1" x14ac:dyDescent="0.2">
      <c r="A60" s="119"/>
      <c r="B60" s="223" t="s">
        <v>305</v>
      </c>
      <c r="C60" s="232" t="s">
        <v>306</v>
      </c>
      <c r="D60" s="233"/>
      <c r="E60" s="234"/>
      <c r="F60" s="224"/>
      <c r="G60" s="225"/>
      <c r="H60" s="225"/>
      <c r="I60" s="225">
        <f>+Technologie!G25</f>
        <v>0</v>
      </c>
      <c r="J60" s="226"/>
    </row>
    <row r="61" spans="1:10" ht="25.5" customHeight="1" x14ac:dyDescent="0.2">
      <c r="A61" s="120"/>
      <c r="B61" s="126" t="s">
        <v>1</v>
      </c>
      <c r="C61" s="127"/>
      <c r="D61" s="128"/>
      <c r="E61" s="128"/>
      <c r="F61" s="133"/>
      <c r="G61" s="129"/>
      <c r="H61" s="129"/>
      <c r="I61" s="129">
        <f>SUM(I50:I60)</f>
        <v>0</v>
      </c>
      <c r="J61" s="131">
        <f>SUM(J50:J59)</f>
        <v>0</v>
      </c>
    </row>
    <row r="62" spans="1:10" x14ac:dyDescent="0.2">
      <c r="F62" s="82"/>
      <c r="G62" s="82"/>
      <c r="H62" s="82"/>
      <c r="I62" s="82"/>
      <c r="J62" s="83"/>
    </row>
    <row r="63" spans="1:10" x14ac:dyDescent="0.2">
      <c r="F63" s="82"/>
      <c r="G63" s="82"/>
      <c r="H63" s="82"/>
      <c r="I63" s="82"/>
      <c r="J63" s="83"/>
    </row>
    <row r="64" spans="1:10" x14ac:dyDescent="0.2">
      <c r="F64" s="82"/>
      <c r="G64" s="82"/>
      <c r="H64" s="82"/>
      <c r="I64" s="82"/>
      <c r="J64" s="8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7:I27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2:F22"/>
    <mergeCell ref="G22:H22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6:E36"/>
    <mergeCell ref="G25:I25"/>
    <mergeCell ref="G24:I24"/>
    <mergeCell ref="E19:F19"/>
    <mergeCell ref="E20:F20"/>
    <mergeCell ref="I20:J20"/>
    <mergeCell ref="I22:J22"/>
    <mergeCell ref="G19:H19"/>
    <mergeCell ref="G20:H20"/>
    <mergeCell ref="G30:I30"/>
    <mergeCell ref="G26:I26"/>
    <mergeCell ref="I19:J19"/>
    <mergeCell ref="G29:I29"/>
    <mergeCell ref="D35:E35"/>
    <mergeCell ref="G35:I35"/>
    <mergeCell ref="C60:E60"/>
    <mergeCell ref="I21:J21"/>
    <mergeCell ref="C56:E56"/>
    <mergeCell ref="C57:E57"/>
    <mergeCell ref="C58:E58"/>
    <mergeCell ref="C59:E59"/>
    <mergeCell ref="C51:E51"/>
    <mergeCell ref="C52:E52"/>
    <mergeCell ref="C53:E53"/>
    <mergeCell ref="C54:E54"/>
    <mergeCell ref="C55:E55"/>
    <mergeCell ref="C40:E40"/>
    <mergeCell ref="C41:E41"/>
    <mergeCell ref="C42:E42"/>
    <mergeCell ref="B43:E43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/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87" t="s">
        <v>6</v>
      </c>
      <c r="B1" s="287"/>
      <c r="C1" s="288"/>
      <c r="D1" s="287"/>
      <c r="E1" s="287"/>
      <c r="F1" s="287"/>
      <c r="G1" s="287"/>
    </row>
    <row r="2" spans="1:7" ht="24.95" customHeight="1" x14ac:dyDescent="0.2">
      <c r="A2" s="50" t="s">
        <v>7</v>
      </c>
      <c r="B2" s="49"/>
      <c r="C2" s="289"/>
      <c r="D2" s="289"/>
      <c r="E2" s="289"/>
      <c r="F2" s="289"/>
      <c r="G2" s="290"/>
    </row>
    <row r="3" spans="1:7" ht="24.95" customHeight="1" x14ac:dyDescent="0.2">
      <c r="A3" s="50" t="s">
        <v>8</v>
      </c>
      <c r="B3" s="49"/>
      <c r="C3" s="289"/>
      <c r="D3" s="289"/>
      <c r="E3" s="289"/>
      <c r="F3" s="289"/>
      <c r="G3" s="290"/>
    </row>
    <row r="4" spans="1:7" ht="24.95" customHeight="1" x14ac:dyDescent="0.2">
      <c r="A4" s="50" t="s">
        <v>9</v>
      </c>
      <c r="B4" s="49"/>
      <c r="C4" s="289"/>
      <c r="D4" s="289"/>
      <c r="E4" s="289"/>
      <c r="F4" s="289"/>
      <c r="G4" s="29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63" activePane="bottomLeft" state="frozen"/>
      <selection pane="bottomLeft" activeCell="G82" sqref="G82"/>
    </sheetView>
  </sheetViews>
  <sheetFormatPr defaultRowHeight="12.75" x14ac:dyDescent="0.2"/>
  <cols>
    <col min="1" max="1" width="3.42578125" customWidth="1"/>
    <col min="2" max="2" width="12.5703125" style="117" customWidth="1"/>
    <col min="3" max="3" width="38.28515625" style="11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91" t="s">
        <v>6</v>
      </c>
      <c r="B1" s="291"/>
      <c r="C1" s="291"/>
      <c r="D1" s="291"/>
      <c r="E1" s="291"/>
      <c r="F1" s="291"/>
      <c r="G1" s="291"/>
      <c r="AG1" t="s">
        <v>73</v>
      </c>
    </row>
    <row r="2" spans="1:60" ht="24.95" customHeight="1" x14ac:dyDescent="0.2">
      <c r="A2" s="135" t="s">
        <v>7</v>
      </c>
      <c r="B2" s="49" t="str">
        <f>Stavba!$D$2</f>
        <v>022022</v>
      </c>
      <c r="C2" s="292" t="str">
        <f>Stavba!$E$2</f>
        <v>POLOPODZEMNÍ KONTEJNERY CHOMUTOV II - SÍDLIŠTĚ BŘEZENECKÁ</v>
      </c>
      <c r="D2" s="293"/>
      <c r="E2" s="293"/>
      <c r="F2" s="293"/>
      <c r="G2" s="294"/>
      <c r="AG2" t="s">
        <v>74</v>
      </c>
    </row>
    <row r="3" spans="1:60" ht="24.95" customHeight="1" x14ac:dyDescent="0.2">
      <c r="A3" s="135" t="s">
        <v>8</v>
      </c>
      <c r="B3" s="49" t="str">
        <f>Stavba!$D$3</f>
        <v>07</v>
      </c>
      <c r="C3" s="292" t="str">
        <f>Stavba!$E$3</f>
        <v>LOKALITA  L7  – Chomutov ll</v>
      </c>
      <c r="D3" s="293"/>
      <c r="E3" s="293"/>
      <c r="F3" s="293"/>
      <c r="G3" s="294"/>
      <c r="AC3" s="117" t="s">
        <v>74</v>
      </c>
      <c r="AG3" t="s">
        <v>75</v>
      </c>
    </row>
    <row r="4" spans="1:60" ht="24.95" customHeight="1" x14ac:dyDescent="0.2">
      <c r="A4" s="136" t="s">
        <v>9</v>
      </c>
      <c r="B4" s="137" t="str">
        <f>Stavba!$D$4</f>
        <v>1</v>
      </c>
      <c r="C4" s="295" t="str">
        <f>Stavba!$E$4</f>
        <v>LOKALITA  L7  – Chomutov ll</v>
      </c>
      <c r="D4" s="296"/>
      <c r="E4" s="296"/>
      <c r="F4" s="296"/>
      <c r="G4" s="297"/>
      <c r="AG4" t="s">
        <v>76</v>
      </c>
    </row>
    <row r="5" spans="1:60" x14ac:dyDescent="0.2">
      <c r="D5" s="10"/>
    </row>
    <row r="6" spans="1:60" ht="38.25" x14ac:dyDescent="0.2">
      <c r="A6" s="139" t="s">
        <v>77</v>
      </c>
      <c r="B6" s="141" t="s">
        <v>78</v>
      </c>
      <c r="C6" s="141" t="s">
        <v>79</v>
      </c>
      <c r="D6" s="140" t="s">
        <v>80</v>
      </c>
      <c r="E6" s="139" t="s">
        <v>81</v>
      </c>
      <c r="F6" s="138" t="s">
        <v>82</v>
      </c>
      <c r="G6" s="139" t="s">
        <v>30</v>
      </c>
      <c r="H6" s="142" t="s">
        <v>31</v>
      </c>
      <c r="I6" s="142" t="s">
        <v>83</v>
      </c>
      <c r="J6" s="142" t="s">
        <v>32</v>
      </c>
      <c r="K6" s="142" t="s">
        <v>84</v>
      </c>
      <c r="L6" s="142" t="s">
        <v>85</v>
      </c>
      <c r="M6" s="142" t="s">
        <v>86</v>
      </c>
      <c r="N6" s="142" t="s">
        <v>87</v>
      </c>
      <c r="O6" s="142" t="s">
        <v>88</v>
      </c>
      <c r="P6" s="142" t="s">
        <v>89</v>
      </c>
      <c r="Q6" s="142" t="s">
        <v>90</v>
      </c>
      <c r="R6" s="142" t="s">
        <v>91</v>
      </c>
      <c r="S6" s="142" t="s">
        <v>92</v>
      </c>
      <c r="T6" s="142" t="s">
        <v>93</v>
      </c>
      <c r="U6" s="142" t="s">
        <v>94</v>
      </c>
      <c r="V6" s="142" t="s">
        <v>95</v>
      </c>
      <c r="W6" s="142" t="s">
        <v>96</v>
      </c>
      <c r="X6" s="142" t="s">
        <v>97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4"/>
      <c r="O7" s="144"/>
      <c r="P7" s="144"/>
      <c r="Q7" s="144"/>
      <c r="R7" s="145"/>
      <c r="S7" s="145"/>
      <c r="T7" s="145"/>
      <c r="U7" s="145"/>
      <c r="V7" s="145"/>
      <c r="W7" s="145"/>
      <c r="X7" s="145"/>
    </row>
    <row r="8" spans="1:60" x14ac:dyDescent="0.2">
      <c r="A8" s="158" t="s">
        <v>98</v>
      </c>
      <c r="B8" s="159" t="s">
        <v>54</v>
      </c>
      <c r="C8" s="176" t="s">
        <v>55</v>
      </c>
      <c r="D8" s="160"/>
      <c r="E8" s="161"/>
      <c r="F8" s="162"/>
      <c r="G8" s="163">
        <f>SUM(G9:G39)</f>
        <v>0</v>
      </c>
      <c r="H8" s="157"/>
      <c r="I8" s="157">
        <v>18081.259999999998</v>
      </c>
      <c r="J8" s="157"/>
      <c r="K8" s="157">
        <v>218477.82</v>
      </c>
      <c r="L8" s="157"/>
      <c r="M8" s="157"/>
      <c r="N8" s="156"/>
      <c r="O8" s="156"/>
      <c r="P8" s="156"/>
      <c r="Q8" s="156"/>
      <c r="R8" s="157"/>
      <c r="S8" s="157"/>
      <c r="T8" s="157"/>
      <c r="U8" s="157"/>
      <c r="V8" s="157"/>
      <c r="W8" s="157"/>
      <c r="X8" s="157"/>
      <c r="AG8" t="s">
        <v>99</v>
      </c>
    </row>
    <row r="9" spans="1:60" x14ac:dyDescent="0.2">
      <c r="A9" s="164">
        <v>1</v>
      </c>
      <c r="B9" s="165" t="s">
        <v>100</v>
      </c>
      <c r="C9" s="177" t="s">
        <v>101</v>
      </c>
      <c r="D9" s="166" t="s">
        <v>102</v>
      </c>
      <c r="E9" s="167">
        <v>50.681930000000001</v>
      </c>
      <c r="F9" s="168">
        <v>0</v>
      </c>
      <c r="G9" s="175">
        <f>+F9*E9</f>
        <v>0</v>
      </c>
      <c r="H9" s="149">
        <v>0</v>
      </c>
      <c r="I9" s="149">
        <v>0</v>
      </c>
      <c r="J9" s="149">
        <v>199</v>
      </c>
      <c r="K9" s="149">
        <v>10085.70407</v>
      </c>
      <c r="L9" s="149">
        <v>21</v>
      </c>
      <c r="M9" s="149">
        <v>12203.697</v>
      </c>
      <c r="N9" s="148">
        <v>0</v>
      </c>
      <c r="O9" s="148">
        <v>0</v>
      </c>
      <c r="P9" s="148">
        <v>0</v>
      </c>
      <c r="Q9" s="148">
        <v>0</v>
      </c>
      <c r="R9" s="149"/>
      <c r="S9" s="149" t="s">
        <v>103</v>
      </c>
      <c r="T9" s="149" t="s">
        <v>103</v>
      </c>
      <c r="U9" s="149">
        <v>0.36799999999999999</v>
      </c>
      <c r="V9" s="149">
        <v>18.65095024</v>
      </c>
      <c r="W9" s="149"/>
      <c r="X9" s="149" t="s">
        <v>104</v>
      </c>
      <c r="Y9" s="143"/>
      <c r="Z9" s="143"/>
      <c r="AA9" s="143"/>
      <c r="AB9" s="143"/>
      <c r="AC9" s="143"/>
      <c r="AD9" s="143"/>
      <c r="AE9" s="143"/>
      <c r="AF9" s="143"/>
      <c r="AG9" s="143" t="s">
        <v>105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x14ac:dyDescent="0.2">
      <c r="A10" s="146"/>
      <c r="B10" s="147"/>
      <c r="C10" s="178" t="s">
        <v>106</v>
      </c>
      <c r="D10" s="150"/>
      <c r="E10" s="151">
        <v>12.532400000000001</v>
      </c>
      <c r="F10" s="149"/>
      <c r="G10" s="149"/>
      <c r="H10" s="149"/>
      <c r="I10" s="149"/>
      <c r="J10" s="149"/>
      <c r="K10" s="149"/>
      <c r="L10" s="149"/>
      <c r="M10" s="149"/>
      <c r="N10" s="148"/>
      <c r="O10" s="148"/>
      <c r="P10" s="148"/>
      <c r="Q10" s="148"/>
      <c r="R10" s="149"/>
      <c r="S10" s="149"/>
      <c r="T10" s="149"/>
      <c r="U10" s="149"/>
      <c r="V10" s="149"/>
      <c r="W10" s="149"/>
      <c r="X10" s="149"/>
      <c r="Y10" s="143"/>
      <c r="Z10" s="143"/>
      <c r="AA10" s="143"/>
      <c r="AB10" s="143"/>
      <c r="AC10" s="143"/>
      <c r="AD10" s="143"/>
      <c r="AE10" s="143"/>
      <c r="AF10" s="143"/>
      <c r="AG10" s="143" t="s">
        <v>107</v>
      </c>
      <c r="AH10" s="143">
        <v>0</v>
      </c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x14ac:dyDescent="0.2">
      <c r="A11" s="146"/>
      <c r="B11" s="147"/>
      <c r="C11" s="178" t="s">
        <v>108</v>
      </c>
      <c r="D11" s="150"/>
      <c r="E11" s="151">
        <v>30.3949</v>
      </c>
      <c r="F11" s="149"/>
      <c r="G11" s="149"/>
      <c r="H11" s="149"/>
      <c r="I11" s="149"/>
      <c r="J11" s="149"/>
      <c r="K11" s="149"/>
      <c r="L11" s="149"/>
      <c r="M11" s="149"/>
      <c r="N11" s="148"/>
      <c r="O11" s="148"/>
      <c r="P11" s="148"/>
      <c r="Q11" s="148"/>
      <c r="R11" s="149"/>
      <c r="S11" s="149"/>
      <c r="T11" s="149"/>
      <c r="U11" s="149"/>
      <c r="V11" s="149"/>
      <c r="W11" s="149"/>
      <c r="X11" s="149"/>
      <c r="Y11" s="143"/>
      <c r="Z11" s="143"/>
      <c r="AA11" s="143"/>
      <c r="AB11" s="143"/>
      <c r="AC11" s="143"/>
      <c r="AD11" s="143"/>
      <c r="AE11" s="143"/>
      <c r="AF11" s="143"/>
      <c r="AG11" s="143" t="s">
        <v>107</v>
      </c>
      <c r="AH11" s="143">
        <v>0</v>
      </c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ht="22.5" x14ac:dyDescent="0.2">
      <c r="A12" s="146"/>
      <c r="B12" s="147"/>
      <c r="C12" s="178" t="s">
        <v>109</v>
      </c>
      <c r="D12" s="150"/>
      <c r="E12" s="151">
        <v>2.2385999999999999</v>
      </c>
      <c r="F12" s="149"/>
      <c r="G12" s="149"/>
      <c r="H12" s="149"/>
      <c r="I12" s="149"/>
      <c r="J12" s="149"/>
      <c r="K12" s="149"/>
      <c r="L12" s="149"/>
      <c r="M12" s="149"/>
      <c r="N12" s="148"/>
      <c r="O12" s="148"/>
      <c r="P12" s="148"/>
      <c r="Q12" s="148"/>
      <c r="R12" s="149"/>
      <c r="S12" s="149"/>
      <c r="T12" s="149"/>
      <c r="U12" s="149"/>
      <c r="V12" s="149"/>
      <c r="W12" s="149"/>
      <c r="X12" s="149"/>
      <c r="Y12" s="143"/>
      <c r="Z12" s="143"/>
      <c r="AA12" s="143"/>
      <c r="AB12" s="143"/>
      <c r="AC12" s="143"/>
      <c r="AD12" s="143"/>
      <c r="AE12" s="143"/>
      <c r="AF12" s="143"/>
      <c r="AG12" s="143" t="s">
        <v>107</v>
      </c>
      <c r="AH12" s="143">
        <v>0</v>
      </c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ht="22.5" x14ac:dyDescent="0.2">
      <c r="A13" s="146"/>
      <c r="B13" s="147"/>
      <c r="C13" s="178" t="s">
        <v>110</v>
      </c>
      <c r="D13" s="150"/>
      <c r="E13" s="151">
        <v>5.5160299999999998</v>
      </c>
      <c r="F13" s="149"/>
      <c r="G13" s="149"/>
      <c r="H13" s="149"/>
      <c r="I13" s="149"/>
      <c r="J13" s="149"/>
      <c r="K13" s="149"/>
      <c r="L13" s="149"/>
      <c r="M13" s="149"/>
      <c r="N13" s="148"/>
      <c r="O13" s="148"/>
      <c r="P13" s="148"/>
      <c r="Q13" s="148"/>
      <c r="R13" s="149"/>
      <c r="S13" s="149"/>
      <c r="T13" s="149"/>
      <c r="U13" s="149"/>
      <c r="V13" s="149"/>
      <c r="W13" s="149"/>
      <c r="X13" s="149"/>
      <c r="Y13" s="143"/>
      <c r="Z13" s="143"/>
      <c r="AA13" s="143"/>
      <c r="AB13" s="143"/>
      <c r="AC13" s="143"/>
      <c r="AD13" s="143"/>
      <c r="AE13" s="143"/>
      <c r="AF13" s="143"/>
      <c r="AG13" s="143" t="s">
        <v>107</v>
      </c>
      <c r="AH13" s="143">
        <v>0</v>
      </c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x14ac:dyDescent="0.2">
      <c r="A14" s="170">
        <v>2</v>
      </c>
      <c r="B14" s="171" t="s">
        <v>111</v>
      </c>
      <c r="C14" s="179" t="s">
        <v>112</v>
      </c>
      <c r="D14" s="172" t="s">
        <v>102</v>
      </c>
      <c r="E14" s="173">
        <v>50.681930000000001</v>
      </c>
      <c r="F14" s="174">
        <v>0</v>
      </c>
      <c r="G14" s="175">
        <f>+F14*E14</f>
        <v>0</v>
      </c>
      <c r="H14" s="149">
        <v>0</v>
      </c>
      <c r="I14" s="149">
        <v>0</v>
      </c>
      <c r="J14" s="149">
        <v>38.9</v>
      </c>
      <c r="K14" s="149">
        <v>1971.527077</v>
      </c>
      <c r="L14" s="149">
        <v>21</v>
      </c>
      <c r="M14" s="149">
        <v>2385.5513000000001</v>
      </c>
      <c r="N14" s="148">
        <v>0</v>
      </c>
      <c r="O14" s="148">
        <v>0</v>
      </c>
      <c r="P14" s="148">
        <v>0</v>
      </c>
      <c r="Q14" s="148">
        <v>0</v>
      </c>
      <c r="R14" s="149"/>
      <c r="S14" s="149" t="s">
        <v>103</v>
      </c>
      <c r="T14" s="149" t="s">
        <v>103</v>
      </c>
      <c r="U14" s="149">
        <v>5.8000000000000003E-2</v>
      </c>
      <c r="V14" s="149">
        <v>2.9395519400000003</v>
      </c>
      <c r="W14" s="149"/>
      <c r="X14" s="149" t="s">
        <v>104</v>
      </c>
      <c r="Y14" s="143"/>
      <c r="Z14" s="143"/>
      <c r="AA14" s="143"/>
      <c r="AB14" s="143"/>
      <c r="AC14" s="143"/>
      <c r="AD14" s="143"/>
      <c r="AE14" s="143"/>
      <c r="AF14" s="143"/>
      <c r="AG14" s="143" t="s">
        <v>105</v>
      </c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x14ac:dyDescent="0.2">
      <c r="A15" s="164">
        <v>3</v>
      </c>
      <c r="B15" s="165" t="s">
        <v>113</v>
      </c>
      <c r="C15" s="177" t="s">
        <v>114</v>
      </c>
      <c r="D15" s="166" t="s">
        <v>102</v>
      </c>
      <c r="E15" s="167">
        <v>47.174399999999999</v>
      </c>
      <c r="F15" s="168">
        <v>0</v>
      </c>
      <c r="G15" s="175">
        <f>+F15*E15</f>
        <v>0</v>
      </c>
      <c r="H15" s="149">
        <v>0</v>
      </c>
      <c r="I15" s="149">
        <v>0</v>
      </c>
      <c r="J15" s="149">
        <v>360</v>
      </c>
      <c r="K15" s="149">
        <v>16982.784</v>
      </c>
      <c r="L15" s="149">
        <v>21</v>
      </c>
      <c r="M15" s="149">
        <v>20549.163799999998</v>
      </c>
      <c r="N15" s="148">
        <v>0</v>
      </c>
      <c r="O15" s="148">
        <v>0</v>
      </c>
      <c r="P15" s="148">
        <v>0</v>
      </c>
      <c r="Q15" s="148">
        <v>0</v>
      </c>
      <c r="R15" s="149"/>
      <c r="S15" s="149" t="s">
        <v>103</v>
      </c>
      <c r="T15" s="149" t="s">
        <v>103</v>
      </c>
      <c r="U15" s="149">
        <v>0.26666000000000001</v>
      </c>
      <c r="V15" s="149">
        <v>12.579525503999999</v>
      </c>
      <c r="W15" s="149"/>
      <c r="X15" s="149" t="s">
        <v>104</v>
      </c>
      <c r="Y15" s="143"/>
      <c r="Z15" s="143"/>
      <c r="AA15" s="143"/>
      <c r="AB15" s="143"/>
      <c r="AC15" s="143"/>
      <c r="AD15" s="143"/>
      <c r="AE15" s="143"/>
      <c r="AF15" s="143"/>
      <c r="AG15" s="143" t="s">
        <v>105</v>
      </c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x14ac:dyDescent="0.2">
      <c r="A16" s="146"/>
      <c r="B16" s="147"/>
      <c r="C16" s="178" t="s">
        <v>115</v>
      </c>
      <c r="D16" s="150"/>
      <c r="E16" s="151">
        <v>47.174399999999999</v>
      </c>
      <c r="F16" s="149"/>
      <c r="G16" s="149"/>
      <c r="H16" s="149"/>
      <c r="I16" s="149"/>
      <c r="J16" s="149"/>
      <c r="K16" s="149"/>
      <c r="L16" s="149"/>
      <c r="M16" s="149"/>
      <c r="N16" s="148"/>
      <c r="O16" s="148"/>
      <c r="P16" s="148"/>
      <c r="Q16" s="148"/>
      <c r="R16" s="149"/>
      <c r="S16" s="149"/>
      <c r="T16" s="149"/>
      <c r="U16" s="149"/>
      <c r="V16" s="149"/>
      <c r="W16" s="149"/>
      <c r="X16" s="149"/>
      <c r="Y16" s="143"/>
      <c r="Z16" s="143"/>
      <c r="AA16" s="143"/>
      <c r="AB16" s="143"/>
      <c r="AC16" s="143"/>
      <c r="AD16" s="143"/>
      <c r="AE16" s="143"/>
      <c r="AF16" s="143"/>
      <c r="AG16" s="143" t="s">
        <v>107</v>
      </c>
      <c r="AH16" s="143">
        <v>0</v>
      </c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x14ac:dyDescent="0.2">
      <c r="A17" s="170">
        <v>4</v>
      </c>
      <c r="B17" s="171" t="s">
        <v>116</v>
      </c>
      <c r="C17" s="179" t="s">
        <v>117</v>
      </c>
      <c r="D17" s="172" t="s">
        <v>102</v>
      </c>
      <c r="E17" s="173">
        <v>47.174399999999999</v>
      </c>
      <c r="F17" s="174">
        <v>0</v>
      </c>
      <c r="G17" s="175">
        <f>+F17*E17</f>
        <v>0</v>
      </c>
      <c r="H17" s="149">
        <v>0</v>
      </c>
      <c r="I17" s="149">
        <v>0</v>
      </c>
      <c r="J17" s="149">
        <v>25.1</v>
      </c>
      <c r="K17" s="149">
        <v>1184.07744</v>
      </c>
      <c r="L17" s="149">
        <v>21</v>
      </c>
      <c r="M17" s="149">
        <v>1432.7367999999999</v>
      </c>
      <c r="N17" s="148">
        <v>0</v>
      </c>
      <c r="O17" s="148">
        <v>0</v>
      </c>
      <c r="P17" s="148">
        <v>0</v>
      </c>
      <c r="Q17" s="148">
        <v>0</v>
      </c>
      <c r="R17" s="149"/>
      <c r="S17" s="149" t="s">
        <v>103</v>
      </c>
      <c r="T17" s="149" t="s">
        <v>103</v>
      </c>
      <c r="U17" s="149">
        <v>4.3099999999999999E-2</v>
      </c>
      <c r="V17" s="149">
        <v>2.03321664</v>
      </c>
      <c r="W17" s="149"/>
      <c r="X17" s="149" t="s">
        <v>104</v>
      </c>
      <c r="Y17" s="143"/>
      <c r="Z17" s="143"/>
      <c r="AA17" s="143"/>
      <c r="AB17" s="143"/>
      <c r="AC17" s="143"/>
      <c r="AD17" s="143"/>
      <c r="AE17" s="143"/>
      <c r="AF17" s="143"/>
      <c r="AG17" s="143" t="s">
        <v>105</v>
      </c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x14ac:dyDescent="0.2">
      <c r="A18" s="170">
        <v>5</v>
      </c>
      <c r="B18" s="171" t="s">
        <v>118</v>
      </c>
      <c r="C18" s="179" t="s">
        <v>119</v>
      </c>
      <c r="D18" s="172" t="s">
        <v>102</v>
      </c>
      <c r="E18" s="173">
        <v>47.174399999999999</v>
      </c>
      <c r="F18" s="174">
        <v>0</v>
      </c>
      <c r="G18" s="175">
        <f>+F18*E18</f>
        <v>0</v>
      </c>
      <c r="H18" s="149">
        <v>0</v>
      </c>
      <c r="I18" s="149">
        <v>0</v>
      </c>
      <c r="J18" s="149">
        <v>137.5</v>
      </c>
      <c r="K18" s="149">
        <v>6486.48</v>
      </c>
      <c r="L18" s="149">
        <v>21</v>
      </c>
      <c r="M18" s="149">
        <v>7848.6407999999992</v>
      </c>
      <c r="N18" s="148">
        <v>0</v>
      </c>
      <c r="O18" s="148">
        <v>0</v>
      </c>
      <c r="P18" s="148">
        <v>0</v>
      </c>
      <c r="Q18" s="148">
        <v>0</v>
      </c>
      <c r="R18" s="149"/>
      <c r="S18" s="149" t="s">
        <v>103</v>
      </c>
      <c r="T18" s="149" t="s">
        <v>103</v>
      </c>
      <c r="U18" s="149">
        <v>0.34499999999999997</v>
      </c>
      <c r="V18" s="149">
        <v>16.275167999999997</v>
      </c>
      <c r="W18" s="149"/>
      <c r="X18" s="149" t="s">
        <v>104</v>
      </c>
      <c r="Y18" s="143"/>
      <c r="Z18" s="143"/>
      <c r="AA18" s="143"/>
      <c r="AB18" s="143"/>
      <c r="AC18" s="143"/>
      <c r="AD18" s="143"/>
      <c r="AE18" s="143"/>
      <c r="AF18" s="143"/>
      <c r="AG18" s="143" t="s">
        <v>120</v>
      </c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ht="22.5" x14ac:dyDescent="0.2">
      <c r="A19" s="164">
        <v>6</v>
      </c>
      <c r="B19" s="165" t="s">
        <v>121</v>
      </c>
      <c r="C19" s="177" t="s">
        <v>122</v>
      </c>
      <c r="D19" s="166" t="s">
        <v>102</v>
      </c>
      <c r="E19" s="167">
        <v>97.85633</v>
      </c>
      <c r="F19" s="168">
        <v>0</v>
      </c>
      <c r="G19" s="175">
        <f>+F19*E19</f>
        <v>0</v>
      </c>
      <c r="H19" s="149">
        <v>0</v>
      </c>
      <c r="I19" s="149">
        <v>0</v>
      </c>
      <c r="J19" s="149">
        <v>286.5</v>
      </c>
      <c r="K19" s="149">
        <v>28035.838544999999</v>
      </c>
      <c r="L19" s="149">
        <v>21</v>
      </c>
      <c r="M19" s="149">
        <v>33923.366399999999</v>
      </c>
      <c r="N19" s="148">
        <v>0</v>
      </c>
      <c r="O19" s="148">
        <v>0</v>
      </c>
      <c r="P19" s="148">
        <v>0</v>
      </c>
      <c r="Q19" s="148">
        <v>0</v>
      </c>
      <c r="R19" s="149"/>
      <c r="S19" s="149" t="s">
        <v>103</v>
      </c>
      <c r="T19" s="149" t="s">
        <v>103</v>
      </c>
      <c r="U19" s="149">
        <v>2.1999999999999999E-2</v>
      </c>
      <c r="V19" s="149">
        <v>2.1528392599999999</v>
      </c>
      <c r="W19" s="149"/>
      <c r="X19" s="149" t="s">
        <v>104</v>
      </c>
      <c r="Y19" s="143"/>
      <c r="Z19" s="143"/>
      <c r="AA19" s="143"/>
      <c r="AB19" s="143"/>
      <c r="AC19" s="143"/>
      <c r="AD19" s="143"/>
      <c r="AE19" s="143"/>
      <c r="AF19" s="143"/>
      <c r="AG19" s="143" t="s">
        <v>120</v>
      </c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x14ac:dyDescent="0.2">
      <c r="A20" s="146"/>
      <c r="B20" s="147"/>
      <c r="C20" s="178" t="s">
        <v>123</v>
      </c>
      <c r="D20" s="150"/>
      <c r="E20" s="151">
        <v>97.85633</v>
      </c>
      <c r="F20" s="149"/>
      <c r="G20" s="149"/>
      <c r="H20" s="149"/>
      <c r="I20" s="149"/>
      <c r="J20" s="149"/>
      <c r="K20" s="149"/>
      <c r="L20" s="149"/>
      <c r="M20" s="149"/>
      <c r="N20" s="148"/>
      <c r="O20" s="148"/>
      <c r="P20" s="148"/>
      <c r="Q20" s="148"/>
      <c r="R20" s="149"/>
      <c r="S20" s="149"/>
      <c r="T20" s="149"/>
      <c r="U20" s="149"/>
      <c r="V20" s="149"/>
      <c r="W20" s="149"/>
      <c r="X20" s="149"/>
      <c r="Y20" s="143"/>
      <c r="Z20" s="143"/>
      <c r="AA20" s="143"/>
      <c r="AB20" s="143"/>
      <c r="AC20" s="143"/>
      <c r="AD20" s="143"/>
      <c r="AE20" s="143"/>
      <c r="AF20" s="143"/>
      <c r="AG20" s="143" t="s">
        <v>107</v>
      </c>
      <c r="AH20" s="143">
        <v>0</v>
      </c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x14ac:dyDescent="0.2">
      <c r="A21" s="164">
        <v>7</v>
      </c>
      <c r="B21" s="165" t="s">
        <v>124</v>
      </c>
      <c r="C21" s="177" t="s">
        <v>125</v>
      </c>
      <c r="D21" s="166" t="s">
        <v>102</v>
      </c>
      <c r="E21" s="167">
        <v>978.56330000000003</v>
      </c>
      <c r="F21" s="168">
        <v>0</v>
      </c>
      <c r="G21" s="175">
        <f>+F21*E21</f>
        <v>0</v>
      </c>
      <c r="H21" s="149">
        <v>0</v>
      </c>
      <c r="I21" s="149">
        <v>0</v>
      </c>
      <c r="J21" s="149">
        <v>22.6</v>
      </c>
      <c r="K21" s="149">
        <v>22115.530580000002</v>
      </c>
      <c r="L21" s="149">
        <v>21</v>
      </c>
      <c r="M21" s="149">
        <v>26759.791299999997</v>
      </c>
      <c r="N21" s="148">
        <v>0</v>
      </c>
      <c r="O21" s="148">
        <v>0</v>
      </c>
      <c r="P21" s="148">
        <v>0</v>
      </c>
      <c r="Q21" s="148">
        <v>0</v>
      </c>
      <c r="R21" s="149"/>
      <c r="S21" s="149" t="s">
        <v>103</v>
      </c>
      <c r="T21" s="149" t="s">
        <v>103</v>
      </c>
      <c r="U21" s="149">
        <v>0</v>
      </c>
      <c r="V21" s="149">
        <v>0</v>
      </c>
      <c r="W21" s="149"/>
      <c r="X21" s="149" t="s">
        <v>104</v>
      </c>
      <c r="Y21" s="143"/>
      <c r="Z21" s="143"/>
      <c r="AA21" s="143"/>
      <c r="AB21" s="143"/>
      <c r="AC21" s="143"/>
      <c r="AD21" s="143"/>
      <c r="AE21" s="143"/>
      <c r="AF21" s="143"/>
      <c r="AG21" s="143" t="s">
        <v>120</v>
      </c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x14ac:dyDescent="0.2">
      <c r="A22" s="146"/>
      <c r="B22" s="147"/>
      <c r="C22" s="178" t="s">
        <v>126</v>
      </c>
      <c r="D22" s="150"/>
      <c r="E22" s="151">
        <v>978.56330000000003</v>
      </c>
      <c r="F22" s="149"/>
      <c r="G22" s="149"/>
      <c r="H22" s="149"/>
      <c r="I22" s="149"/>
      <c r="J22" s="149"/>
      <c r="K22" s="149"/>
      <c r="L22" s="149"/>
      <c r="M22" s="149"/>
      <c r="N22" s="148"/>
      <c r="O22" s="148"/>
      <c r="P22" s="148"/>
      <c r="Q22" s="148"/>
      <c r="R22" s="149"/>
      <c r="S22" s="149"/>
      <c r="T22" s="149"/>
      <c r="U22" s="149"/>
      <c r="V22" s="149"/>
      <c r="W22" s="149"/>
      <c r="X22" s="149"/>
      <c r="Y22" s="143"/>
      <c r="Z22" s="143"/>
      <c r="AA22" s="143"/>
      <c r="AB22" s="143"/>
      <c r="AC22" s="143"/>
      <c r="AD22" s="143"/>
      <c r="AE22" s="143"/>
      <c r="AF22" s="143"/>
      <c r="AG22" s="143" t="s">
        <v>107</v>
      </c>
      <c r="AH22" s="143">
        <v>0</v>
      </c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x14ac:dyDescent="0.2">
      <c r="A23" s="170">
        <v>8</v>
      </c>
      <c r="B23" s="171" t="s">
        <v>127</v>
      </c>
      <c r="C23" s="179" t="s">
        <v>128</v>
      </c>
      <c r="D23" s="172" t="s">
        <v>102</v>
      </c>
      <c r="E23" s="173">
        <v>97.85633</v>
      </c>
      <c r="F23" s="174">
        <v>0</v>
      </c>
      <c r="G23" s="175">
        <f>+F23*E23</f>
        <v>0</v>
      </c>
      <c r="H23" s="149">
        <v>0</v>
      </c>
      <c r="I23" s="149">
        <v>0</v>
      </c>
      <c r="J23" s="149">
        <v>283</v>
      </c>
      <c r="K23" s="149">
        <v>27693.341390000001</v>
      </c>
      <c r="L23" s="149">
        <v>21</v>
      </c>
      <c r="M23" s="149">
        <v>33508.941399999996</v>
      </c>
      <c r="N23" s="148">
        <v>0</v>
      </c>
      <c r="O23" s="148">
        <v>0</v>
      </c>
      <c r="P23" s="148">
        <v>0</v>
      </c>
      <c r="Q23" s="148">
        <v>0</v>
      </c>
      <c r="R23" s="149"/>
      <c r="S23" s="149" t="s">
        <v>103</v>
      </c>
      <c r="T23" s="149" t="s">
        <v>103</v>
      </c>
      <c r="U23" s="149">
        <v>1.304</v>
      </c>
      <c r="V23" s="149">
        <v>127.60465432000001</v>
      </c>
      <c r="W23" s="149"/>
      <c r="X23" s="149" t="s">
        <v>104</v>
      </c>
      <c r="Y23" s="143"/>
      <c r="Z23" s="143"/>
      <c r="AA23" s="143"/>
      <c r="AB23" s="143"/>
      <c r="AC23" s="143"/>
      <c r="AD23" s="143"/>
      <c r="AE23" s="143"/>
      <c r="AF23" s="143"/>
      <c r="AG23" s="143" t="s">
        <v>120</v>
      </c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x14ac:dyDescent="0.2">
      <c r="A24" s="170">
        <v>9</v>
      </c>
      <c r="B24" s="171" t="s">
        <v>129</v>
      </c>
      <c r="C24" s="179" t="s">
        <v>130</v>
      </c>
      <c r="D24" s="172" t="s">
        <v>102</v>
      </c>
      <c r="E24" s="173">
        <v>97.85633</v>
      </c>
      <c r="F24" s="174">
        <v>0</v>
      </c>
      <c r="G24" s="175">
        <f>+F24*E24</f>
        <v>0</v>
      </c>
      <c r="H24" s="149">
        <v>0</v>
      </c>
      <c r="I24" s="149">
        <v>0</v>
      </c>
      <c r="J24" s="149">
        <v>27.8</v>
      </c>
      <c r="K24" s="149">
        <v>2720.4059740000002</v>
      </c>
      <c r="L24" s="149">
        <v>21</v>
      </c>
      <c r="M24" s="149">
        <v>3291.6960999999997</v>
      </c>
      <c r="N24" s="148">
        <v>0</v>
      </c>
      <c r="O24" s="148">
        <v>0</v>
      </c>
      <c r="P24" s="148">
        <v>0</v>
      </c>
      <c r="Q24" s="148">
        <v>0</v>
      </c>
      <c r="R24" s="149"/>
      <c r="S24" s="149" t="s">
        <v>103</v>
      </c>
      <c r="T24" s="149" t="s">
        <v>103</v>
      </c>
      <c r="U24" s="149">
        <v>3.1E-2</v>
      </c>
      <c r="V24" s="149">
        <v>3.0335462299999998</v>
      </c>
      <c r="W24" s="149"/>
      <c r="X24" s="149" t="s">
        <v>104</v>
      </c>
      <c r="Y24" s="143"/>
      <c r="Z24" s="143"/>
      <c r="AA24" s="143"/>
      <c r="AB24" s="143"/>
      <c r="AC24" s="143"/>
      <c r="AD24" s="143"/>
      <c r="AE24" s="143"/>
      <c r="AF24" s="143"/>
      <c r="AG24" s="143" t="s">
        <v>120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x14ac:dyDescent="0.2">
      <c r="A25" s="164">
        <v>10</v>
      </c>
      <c r="B25" s="165" t="s">
        <v>131</v>
      </c>
      <c r="C25" s="177" t="s">
        <v>132</v>
      </c>
      <c r="D25" s="166" t="s">
        <v>102</v>
      </c>
      <c r="E25" s="167">
        <v>31.9116</v>
      </c>
      <c r="F25" s="168">
        <v>0</v>
      </c>
      <c r="G25" s="175">
        <f>+F25*E25</f>
        <v>0</v>
      </c>
      <c r="H25" s="149">
        <v>0</v>
      </c>
      <c r="I25" s="149">
        <v>0</v>
      </c>
      <c r="J25" s="149">
        <v>925</v>
      </c>
      <c r="K25" s="149">
        <v>29518.23</v>
      </c>
      <c r="L25" s="149">
        <v>21</v>
      </c>
      <c r="M25" s="149">
        <v>35717.058299999997</v>
      </c>
      <c r="N25" s="148">
        <v>0</v>
      </c>
      <c r="O25" s="148">
        <v>0</v>
      </c>
      <c r="P25" s="148">
        <v>0</v>
      </c>
      <c r="Q25" s="148">
        <v>0</v>
      </c>
      <c r="R25" s="149"/>
      <c r="S25" s="149" t="s">
        <v>103</v>
      </c>
      <c r="T25" s="149" t="s">
        <v>103</v>
      </c>
      <c r="U25" s="149">
        <v>2.1949999999999998</v>
      </c>
      <c r="V25" s="149">
        <v>70.045961999999989</v>
      </c>
      <c r="W25" s="149"/>
      <c r="X25" s="149" t="s">
        <v>104</v>
      </c>
      <c r="Y25" s="143"/>
      <c r="Z25" s="143"/>
      <c r="AA25" s="143"/>
      <c r="AB25" s="143"/>
      <c r="AC25" s="143"/>
      <c r="AD25" s="143"/>
      <c r="AE25" s="143"/>
      <c r="AF25" s="143"/>
      <c r="AG25" s="143" t="s">
        <v>105</v>
      </c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x14ac:dyDescent="0.2">
      <c r="A26" s="146"/>
      <c r="B26" s="147"/>
      <c r="C26" s="178" t="s">
        <v>133</v>
      </c>
      <c r="D26" s="150"/>
      <c r="E26" s="151">
        <v>49.518000000000001</v>
      </c>
      <c r="F26" s="149"/>
      <c r="G26" s="149"/>
      <c r="H26" s="149"/>
      <c r="I26" s="149"/>
      <c r="J26" s="149"/>
      <c r="K26" s="149"/>
      <c r="L26" s="149"/>
      <c r="M26" s="149"/>
      <c r="N26" s="148"/>
      <c r="O26" s="148"/>
      <c r="P26" s="148"/>
      <c r="Q26" s="148"/>
      <c r="R26" s="149"/>
      <c r="S26" s="149"/>
      <c r="T26" s="149"/>
      <c r="U26" s="149"/>
      <c r="V26" s="149"/>
      <c r="W26" s="149"/>
      <c r="X26" s="149"/>
      <c r="Y26" s="143"/>
      <c r="Z26" s="143"/>
      <c r="AA26" s="143"/>
      <c r="AB26" s="143"/>
      <c r="AC26" s="143"/>
      <c r="AD26" s="143"/>
      <c r="AE26" s="143"/>
      <c r="AF26" s="143"/>
      <c r="AG26" s="143" t="s">
        <v>107</v>
      </c>
      <c r="AH26" s="143">
        <v>0</v>
      </c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x14ac:dyDescent="0.2">
      <c r="A27" s="146"/>
      <c r="B27" s="147"/>
      <c r="C27" s="178" t="s">
        <v>134</v>
      </c>
      <c r="D27" s="150"/>
      <c r="E27" s="151">
        <v>-17.606400000000001</v>
      </c>
      <c r="F27" s="149"/>
      <c r="G27" s="149"/>
      <c r="H27" s="149"/>
      <c r="I27" s="149"/>
      <c r="J27" s="149"/>
      <c r="K27" s="149"/>
      <c r="L27" s="149"/>
      <c r="M27" s="149"/>
      <c r="N27" s="148"/>
      <c r="O27" s="148"/>
      <c r="P27" s="148"/>
      <c r="Q27" s="148"/>
      <c r="R27" s="149"/>
      <c r="S27" s="149"/>
      <c r="T27" s="149"/>
      <c r="U27" s="149"/>
      <c r="V27" s="149"/>
      <c r="W27" s="149"/>
      <c r="X27" s="149"/>
      <c r="Y27" s="143"/>
      <c r="Z27" s="143"/>
      <c r="AA27" s="143"/>
      <c r="AB27" s="143"/>
      <c r="AC27" s="143"/>
      <c r="AD27" s="143"/>
      <c r="AE27" s="143"/>
      <c r="AF27" s="143"/>
      <c r="AG27" s="143" t="s">
        <v>107</v>
      </c>
      <c r="AH27" s="143">
        <v>0</v>
      </c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x14ac:dyDescent="0.2">
      <c r="A28" s="170">
        <v>11</v>
      </c>
      <c r="B28" s="171" t="s">
        <v>135</v>
      </c>
      <c r="C28" s="179" t="s">
        <v>136</v>
      </c>
      <c r="D28" s="172" t="s">
        <v>102</v>
      </c>
      <c r="E28" s="173">
        <v>97.85633</v>
      </c>
      <c r="F28" s="174">
        <v>0</v>
      </c>
      <c r="G28" s="175">
        <f>+F28*E28</f>
        <v>0</v>
      </c>
      <c r="H28" s="149">
        <v>0</v>
      </c>
      <c r="I28" s="149">
        <v>0</v>
      </c>
      <c r="J28" s="149">
        <v>587</v>
      </c>
      <c r="K28" s="149">
        <v>57441.665710000001</v>
      </c>
      <c r="L28" s="149">
        <v>21</v>
      </c>
      <c r="M28" s="149">
        <v>69504.420700000002</v>
      </c>
      <c r="N28" s="148">
        <v>0</v>
      </c>
      <c r="O28" s="148">
        <v>0</v>
      </c>
      <c r="P28" s="148">
        <v>0</v>
      </c>
      <c r="Q28" s="148">
        <v>0</v>
      </c>
      <c r="R28" s="149"/>
      <c r="S28" s="149" t="s">
        <v>103</v>
      </c>
      <c r="T28" s="149" t="s">
        <v>103</v>
      </c>
      <c r="U28" s="149">
        <v>0</v>
      </c>
      <c r="V28" s="149">
        <v>0</v>
      </c>
      <c r="W28" s="149"/>
      <c r="X28" s="149" t="s">
        <v>104</v>
      </c>
      <c r="Y28" s="143"/>
      <c r="Z28" s="143"/>
      <c r="AA28" s="143"/>
      <c r="AB28" s="143"/>
      <c r="AC28" s="143"/>
      <c r="AD28" s="143"/>
      <c r="AE28" s="143"/>
      <c r="AF28" s="143"/>
      <c r="AG28" s="143" t="s">
        <v>120</v>
      </c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x14ac:dyDescent="0.2">
      <c r="A29" s="170">
        <v>12</v>
      </c>
      <c r="B29" s="171" t="s">
        <v>137</v>
      </c>
      <c r="C29" s="179" t="s">
        <v>138</v>
      </c>
      <c r="D29" s="172" t="s">
        <v>102</v>
      </c>
      <c r="E29" s="173">
        <v>31.9116</v>
      </c>
      <c r="F29" s="174">
        <v>0</v>
      </c>
      <c r="G29" s="175">
        <f>+F29*E29</f>
        <v>0</v>
      </c>
      <c r="H29" s="149">
        <v>0</v>
      </c>
      <c r="I29" s="149">
        <v>0</v>
      </c>
      <c r="J29" s="149">
        <v>98</v>
      </c>
      <c r="K29" s="149">
        <v>3127.3368</v>
      </c>
      <c r="L29" s="149">
        <v>21</v>
      </c>
      <c r="M29" s="149">
        <v>3784.0814</v>
      </c>
      <c r="N29" s="148">
        <v>0</v>
      </c>
      <c r="O29" s="148">
        <v>0</v>
      </c>
      <c r="P29" s="148">
        <v>0</v>
      </c>
      <c r="Q29" s="148">
        <v>0</v>
      </c>
      <c r="R29" s="149"/>
      <c r="S29" s="149" t="s">
        <v>103</v>
      </c>
      <c r="T29" s="149" t="s">
        <v>103</v>
      </c>
      <c r="U29" s="149">
        <v>0.185</v>
      </c>
      <c r="V29" s="149">
        <v>5.9036460000000002</v>
      </c>
      <c r="W29" s="149"/>
      <c r="X29" s="149" t="s">
        <v>104</v>
      </c>
      <c r="Y29" s="143"/>
      <c r="Z29" s="143"/>
      <c r="AA29" s="143"/>
      <c r="AB29" s="143"/>
      <c r="AC29" s="143"/>
      <c r="AD29" s="143"/>
      <c r="AE29" s="143"/>
      <c r="AF29" s="143"/>
      <c r="AG29" s="143" t="s">
        <v>139</v>
      </c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ht="22.5" x14ac:dyDescent="0.2">
      <c r="A30" s="164">
        <v>13</v>
      </c>
      <c r="B30" s="165" t="s">
        <v>140</v>
      </c>
      <c r="C30" s="177" t="s">
        <v>141</v>
      </c>
      <c r="D30" s="166" t="s">
        <v>142</v>
      </c>
      <c r="E30" s="167">
        <v>34.1</v>
      </c>
      <c r="F30" s="168">
        <v>0</v>
      </c>
      <c r="G30" s="175">
        <f>+F30*E30</f>
        <v>0</v>
      </c>
      <c r="H30" s="149">
        <v>5.55</v>
      </c>
      <c r="I30" s="149">
        <v>189.255</v>
      </c>
      <c r="J30" s="149">
        <v>325.95</v>
      </c>
      <c r="K30" s="149">
        <v>11114.895</v>
      </c>
      <c r="L30" s="149">
        <v>21</v>
      </c>
      <c r="M30" s="149">
        <v>13678.021499999999</v>
      </c>
      <c r="N30" s="148">
        <v>3.0000000000000001E-5</v>
      </c>
      <c r="O30" s="148">
        <v>1.023E-3</v>
      </c>
      <c r="P30" s="148">
        <v>0</v>
      </c>
      <c r="Q30" s="148">
        <v>0</v>
      </c>
      <c r="R30" s="149"/>
      <c r="S30" s="149" t="s">
        <v>103</v>
      </c>
      <c r="T30" s="149" t="s">
        <v>103</v>
      </c>
      <c r="U30" s="149">
        <v>0.69086999999999998</v>
      </c>
      <c r="V30" s="149">
        <v>23.558667</v>
      </c>
      <c r="W30" s="149"/>
      <c r="X30" s="149" t="s">
        <v>143</v>
      </c>
      <c r="Y30" s="143"/>
      <c r="Z30" s="143"/>
      <c r="AA30" s="143"/>
      <c r="AB30" s="143"/>
      <c r="AC30" s="143"/>
      <c r="AD30" s="143"/>
      <c r="AE30" s="143"/>
      <c r="AF30" s="143"/>
      <c r="AG30" s="143" t="s">
        <v>144</v>
      </c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x14ac:dyDescent="0.2">
      <c r="A31" s="146"/>
      <c r="B31" s="147"/>
      <c r="C31" s="178" t="s">
        <v>145</v>
      </c>
      <c r="D31" s="150"/>
      <c r="E31" s="151">
        <v>34.1</v>
      </c>
      <c r="F31" s="149"/>
      <c r="G31" s="149"/>
      <c r="H31" s="149"/>
      <c r="I31" s="149"/>
      <c r="J31" s="149"/>
      <c r="K31" s="149"/>
      <c r="L31" s="149"/>
      <c r="M31" s="149"/>
      <c r="N31" s="148"/>
      <c r="O31" s="148"/>
      <c r="P31" s="148"/>
      <c r="Q31" s="148"/>
      <c r="R31" s="149"/>
      <c r="S31" s="149"/>
      <c r="T31" s="149"/>
      <c r="U31" s="149"/>
      <c r="V31" s="149"/>
      <c r="W31" s="149"/>
      <c r="X31" s="149"/>
      <c r="Y31" s="143"/>
      <c r="Z31" s="143"/>
      <c r="AA31" s="143"/>
      <c r="AB31" s="143"/>
      <c r="AC31" s="143"/>
      <c r="AD31" s="143"/>
      <c r="AE31" s="143"/>
      <c r="AF31" s="143"/>
      <c r="AG31" s="143" t="s">
        <v>107</v>
      </c>
      <c r="AH31" s="143">
        <v>0</v>
      </c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x14ac:dyDescent="0.2">
      <c r="A32" s="164">
        <v>14</v>
      </c>
      <c r="B32" s="165" t="s">
        <v>146</v>
      </c>
      <c r="C32" s="177" t="s">
        <v>147</v>
      </c>
      <c r="D32" s="166" t="s">
        <v>148</v>
      </c>
      <c r="E32" s="167">
        <v>22.776599999999998</v>
      </c>
      <c r="F32" s="168">
        <v>0</v>
      </c>
      <c r="G32" s="175">
        <f>+F32*E32</f>
        <v>0</v>
      </c>
      <c r="H32" s="149">
        <v>437</v>
      </c>
      <c r="I32" s="149">
        <v>9953.3742000000002</v>
      </c>
      <c r="J32" s="149">
        <v>0</v>
      </c>
      <c r="K32" s="149">
        <v>0</v>
      </c>
      <c r="L32" s="149">
        <v>21</v>
      </c>
      <c r="M32" s="149">
        <v>12043.5777</v>
      </c>
      <c r="N32" s="148">
        <v>1</v>
      </c>
      <c r="O32" s="148">
        <v>22.776599999999998</v>
      </c>
      <c r="P32" s="148">
        <v>0</v>
      </c>
      <c r="Q32" s="148">
        <v>0</v>
      </c>
      <c r="R32" s="149" t="s">
        <v>149</v>
      </c>
      <c r="S32" s="149" t="s">
        <v>103</v>
      </c>
      <c r="T32" s="149" t="s">
        <v>103</v>
      </c>
      <c r="U32" s="149">
        <v>0</v>
      </c>
      <c r="V32" s="149">
        <v>0</v>
      </c>
      <c r="W32" s="149"/>
      <c r="X32" s="149" t="s">
        <v>150</v>
      </c>
      <c r="Y32" s="143"/>
      <c r="Z32" s="143"/>
      <c r="AA32" s="143"/>
      <c r="AB32" s="143"/>
      <c r="AC32" s="143"/>
      <c r="AD32" s="143"/>
      <c r="AE32" s="143"/>
      <c r="AF32" s="143"/>
      <c r="AG32" s="143" t="s">
        <v>151</v>
      </c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x14ac:dyDescent="0.2">
      <c r="A33" s="146"/>
      <c r="B33" s="147"/>
      <c r="C33" s="180" t="s">
        <v>152</v>
      </c>
      <c r="D33" s="152"/>
      <c r="E33" s="153"/>
      <c r="F33" s="149"/>
      <c r="G33" s="149"/>
      <c r="H33" s="149"/>
      <c r="I33" s="149"/>
      <c r="J33" s="149"/>
      <c r="K33" s="149"/>
      <c r="L33" s="149"/>
      <c r="M33" s="149"/>
      <c r="N33" s="148"/>
      <c r="O33" s="148"/>
      <c r="P33" s="148"/>
      <c r="Q33" s="148"/>
      <c r="R33" s="149"/>
      <c r="S33" s="149"/>
      <c r="T33" s="149"/>
      <c r="U33" s="149"/>
      <c r="V33" s="149"/>
      <c r="W33" s="149"/>
      <c r="X33" s="149"/>
      <c r="Y33" s="143"/>
      <c r="Z33" s="143"/>
      <c r="AA33" s="143"/>
      <c r="AB33" s="143"/>
      <c r="AC33" s="143"/>
      <c r="AD33" s="143"/>
      <c r="AE33" s="143"/>
      <c r="AF33" s="143"/>
      <c r="AG33" s="143" t="s">
        <v>107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ht="22.5" x14ac:dyDescent="0.2">
      <c r="A34" s="146"/>
      <c r="B34" s="147"/>
      <c r="C34" s="181" t="s">
        <v>153</v>
      </c>
      <c r="D34" s="152"/>
      <c r="E34" s="153">
        <v>20.79</v>
      </c>
      <c r="F34" s="149"/>
      <c r="G34" s="149"/>
      <c r="H34" s="149"/>
      <c r="I34" s="149"/>
      <c r="J34" s="149"/>
      <c r="K34" s="149"/>
      <c r="L34" s="149"/>
      <c r="M34" s="149"/>
      <c r="N34" s="148"/>
      <c r="O34" s="148"/>
      <c r="P34" s="148"/>
      <c r="Q34" s="148"/>
      <c r="R34" s="149"/>
      <c r="S34" s="149"/>
      <c r="T34" s="149"/>
      <c r="U34" s="149"/>
      <c r="V34" s="149"/>
      <c r="W34" s="149"/>
      <c r="X34" s="149"/>
      <c r="Y34" s="143"/>
      <c r="Z34" s="143"/>
      <c r="AA34" s="143"/>
      <c r="AB34" s="143"/>
      <c r="AC34" s="143"/>
      <c r="AD34" s="143"/>
      <c r="AE34" s="143"/>
      <c r="AF34" s="143"/>
      <c r="AG34" s="143" t="s">
        <v>107</v>
      </c>
      <c r="AH34" s="143">
        <v>2</v>
      </c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x14ac:dyDescent="0.2">
      <c r="A35" s="146"/>
      <c r="B35" s="147"/>
      <c r="C35" s="181" t="s">
        <v>154</v>
      </c>
      <c r="D35" s="152"/>
      <c r="E35" s="153">
        <v>-7.3920000000000003</v>
      </c>
      <c r="F35" s="149"/>
      <c r="G35" s="149"/>
      <c r="H35" s="149"/>
      <c r="I35" s="149"/>
      <c r="J35" s="149"/>
      <c r="K35" s="149"/>
      <c r="L35" s="149"/>
      <c r="M35" s="149"/>
      <c r="N35" s="148"/>
      <c r="O35" s="148"/>
      <c r="P35" s="148"/>
      <c r="Q35" s="148"/>
      <c r="R35" s="149"/>
      <c r="S35" s="149"/>
      <c r="T35" s="149"/>
      <c r="U35" s="149"/>
      <c r="V35" s="149"/>
      <c r="W35" s="149"/>
      <c r="X35" s="149"/>
      <c r="Y35" s="143"/>
      <c r="Z35" s="143"/>
      <c r="AA35" s="143"/>
      <c r="AB35" s="143"/>
      <c r="AC35" s="143"/>
      <c r="AD35" s="143"/>
      <c r="AE35" s="143"/>
      <c r="AF35" s="143"/>
      <c r="AG35" s="143" t="s">
        <v>107</v>
      </c>
      <c r="AH35" s="143">
        <v>2</v>
      </c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x14ac:dyDescent="0.2">
      <c r="A36" s="146"/>
      <c r="B36" s="147"/>
      <c r="C36" s="182" t="s">
        <v>155</v>
      </c>
      <c r="D36" s="154"/>
      <c r="E36" s="155">
        <v>13.398</v>
      </c>
      <c r="F36" s="149"/>
      <c r="G36" s="149"/>
      <c r="H36" s="149"/>
      <c r="I36" s="149"/>
      <c r="J36" s="149"/>
      <c r="K36" s="149"/>
      <c r="L36" s="149"/>
      <c r="M36" s="149"/>
      <c r="N36" s="148"/>
      <c r="O36" s="148"/>
      <c r="P36" s="148"/>
      <c r="Q36" s="148"/>
      <c r="R36" s="149"/>
      <c r="S36" s="149"/>
      <c r="T36" s="149"/>
      <c r="U36" s="149"/>
      <c r="V36" s="149"/>
      <c r="W36" s="149"/>
      <c r="X36" s="149"/>
      <c r="Y36" s="143"/>
      <c r="Z36" s="143"/>
      <c r="AA36" s="143"/>
      <c r="AB36" s="143"/>
      <c r="AC36" s="143"/>
      <c r="AD36" s="143"/>
      <c r="AE36" s="143"/>
      <c r="AF36" s="143"/>
      <c r="AG36" s="143" t="s">
        <v>107</v>
      </c>
      <c r="AH36" s="143">
        <v>3</v>
      </c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x14ac:dyDescent="0.2">
      <c r="A37" s="146"/>
      <c r="B37" s="147"/>
      <c r="C37" s="180" t="s">
        <v>156</v>
      </c>
      <c r="D37" s="152"/>
      <c r="E37" s="153"/>
      <c r="F37" s="149"/>
      <c r="G37" s="149"/>
      <c r="H37" s="149"/>
      <c r="I37" s="149"/>
      <c r="J37" s="149"/>
      <c r="K37" s="149"/>
      <c r="L37" s="149"/>
      <c r="M37" s="149"/>
      <c r="N37" s="148"/>
      <c r="O37" s="148"/>
      <c r="P37" s="148"/>
      <c r="Q37" s="148"/>
      <c r="R37" s="149"/>
      <c r="S37" s="149"/>
      <c r="T37" s="149"/>
      <c r="U37" s="149"/>
      <c r="V37" s="149"/>
      <c r="W37" s="149"/>
      <c r="X37" s="149"/>
      <c r="Y37" s="143"/>
      <c r="Z37" s="143"/>
      <c r="AA37" s="143"/>
      <c r="AB37" s="143"/>
      <c r="AC37" s="143"/>
      <c r="AD37" s="143"/>
      <c r="AE37" s="143"/>
      <c r="AF37" s="143"/>
      <c r="AG37" s="143" t="s">
        <v>107</v>
      </c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x14ac:dyDescent="0.2">
      <c r="A38" s="146"/>
      <c r="B38" s="147"/>
      <c r="C38" s="178" t="s">
        <v>157</v>
      </c>
      <c r="D38" s="150"/>
      <c r="E38" s="151">
        <v>22.776599999999998</v>
      </c>
      <c r="F38" s="149"/>
      <c r="G38" s="149"/>
      <c r="H38" s="149"/>
      <c r="I38" s="149"/>
      <c r="J38" s="149"/>
      <c r="K38" s="149"/>
      <c r="L38" s="149"/>
      <c r="M38" s="149"/>
      <c r="N38" s="148"/>
      <c r="O38" s="148"/>
      <c r="P38" s="148"/>
      <c r="Q38" s="148"/>
      <c r="R38" s="149"/>
      <c r="S38" s="149"/>
      <c r="T38" s="149"/>
      <c r="U38" s="149"/>
      <c r="V38" s="149"/>
      <c r="W38" s="149"/>
      <c r="X38" s="149"/>
      <c r="Y38" s="143"/>
      <c r="Z38" s="143"/>
      <c r="AA38" s="143"/>
      <c r="AB38" s="143"/>
      <c r="AC38" s="143"/>
      <c r="AD38" s="143"/>
      <c r="AE38" s="143"/>
      <c r="AF38" s="143"/>
      <c r="AG38" s="143" t="s">
        <v>107</v>
      </c>
      <c r="AH38" s="143">
        <v>0</v>
      </c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x14ac:dyDescent="0.2">
      <c r="A39" s="164">
        <v>15</v>
      </c>
      <c r="B39" s="165" t="s">
        <v>158</v>
      </c>
      <c r="C39" s="177" t="s">
        <v>159</v>
      </c>
      <c r="D39" s="166" t="s">
        <v>148</v>
      </c>
      <c r="E39" s="167">
        <v>29.621759999999998</v>
      </c>
      <c r="F39" s="168">
        <v>0</v>
      </c>
      <c r="G39" s="175">
        <f>+F39*E39</f>
        <v>0</v>
      </c>
      <c r="H39" s="149">
        <v>268</v>
      </c>
      <c r="I39" s="149">
        <v>7938.6316799999995</v>
      </c>
      <c r="J39" s="149">
        <v>0</v>
      </c>
      <c r="K39" s="149">
        <v>0</v>
      </c>
      <c r="L39" s="149">
        <v>21</v>
      </c>
      <c r="M39" s="149">
        <v>9605.7422999999999</v>
      </c>
      <c r="N39" s="148">
        <v>1</v>
      </c>
      <c r="O39" s="148">
        <v>29.621759999999998</v>
      </c>
      <c r="P39" s="148">
        <v>0</v>
      </c>
      <c r="Q39" s="148">
        <v>0</v>
      </c>
      <c r="R39" s="149" t="s">
        <v>149</v>
      </c>
      <c r="S39" s="149" t="s">
        <v>103</v>
      </c>
      <c r="T39" s="149" t="s">
        <v>103</v>
      </c>
      <c r="U39" s="149">
        <v>0</v>
      </c>
      <c r="V39" s="149">
        <v>0</v>
      </c>
      <c r="W39" s="149"/>
      <c r="X39" s="149" t="s">
        <v>150</v>
      </c>
      <c r="Y39" s="143"/>
      <c r="Z39" s="143"/>
      <c r="AA39" s="143"/>
      <c r="AB39" s="143"/>
      <c r="AC39" s="143"/>
      <c r="AD39" s="143"/>
      <c r="AE39" s="143"/>
      <c r="AF39" s="143"/>
      <c r="AG39" s="143" t="s">
        <v>151</v>
      </c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3"/>
      <c r="BD39" s="143"/>
      <c r="BE39" s="143"/>
      <c r="BF39" s="143"/>
      <c r="BG39" s="143"/>
      <c r="BH39" s="143"/>
    </row>
    <row r="40" spans="1:60" x14ac:dyDescent="0.2">
      <c r="A40" s="146"/>
      <c r="B40" s="147"/>
      <c r="C40" s="180" t="s">
        <v>152</v>
      </c>
      <c r="D40" s="152"/>
      <c r="E40" s="153"/>
      <c r="F40" s="149"/>
      <c r="G40" s="149"/>
      <c r="H40" s="149"/>
      <c r="I40" s="149"/>
      <c r="J40" s="149"/>
      <c r="K40" s="149"/>
      <c r="L40" s="149"/>
      <c r="M40" s="149"/>
      <c r="N40" s="148"/>
      <c r="O40" s="148"/>
      <c r="P40" s="148"/>
      <c r="Q40" s="148"/>
      <c r="R40" s="149"/>
      <c r="S40" s="149"/>
      <c r="T40" s="149"/>
      <c r="U40" s="149"/>
      <c r="V40" s="149"/>
      <c r="W40" s="149"/>
      <c r="X40" s="149"/>
      <c r="Y40" s="143"/>
      <c r="Z40" s="143"/>
      <c r="AA40" s="143"/>
      <c r="AB40" s="143"/>
      <c r="AC40" s="143"/>
      <c r="AD40" s="143"/>
      <c r="AE40" s="143"/>
      <c r="AF40" s="143"/>
      <c r="AG40" s="143" t="s">
        <v>107</v>
      </c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ht="22.5" x14ac:dyDescent="0.2">
      <c r="A41" s="146"/>
      <c r="B41" s="147"/>
      <c r="C41" s="181" t="s">
        <v>160</v>
      </c>
      <c r="D41" s="152"/>
      <c r="E41" s="153">
        <v>28.728000000000002</v>
      </c>
      <c r="F41" s="149"/>
      <c r="G41" s="149"/>
      <c r="H41" s="149"/>
      <c r="I41" s="149"/>
      <c r="J41" s="149"/>
      <c r="K41" s="149"/>
      <c r="L41" s="149"/>
      <c r="M41" s="149"/>
      <c r="N41" s="148"/>
      <c r="O41" s="148"/>
      <c r="P41" s="148"/>
      <c r="Q41" s="148"/>
      <c r="R41" s="149"/>
      <c r="S41" s="149"/>
      <c r="T41" s="149"/>
      <c r="U41" s="149"/>
      <c r="V41" s="149"/>
      <c r="W41" s="149"/>
      <c r="X41" s="149"/>
      <c r="Y41" s="143"/>
      <c r="Z41" s="143"/>
      <c r="AA41" s="143"/>
      <c r="AB41" s="143"/>
      <c r="AC41" s="143"/>
      <c r="AD41" s="143"/>
      <c r="AE41" s="143"/>
      <c r="AF41" s="143"/>
      <c r="AG41" s="143" t="s">
        <v>107</v>
      </c>
      <c r="AH41" s="143">
        <v>2</v>
      </c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x14ac:dyDescent="0.2">
      <c r="A42" s="146"/>
      <c r="B42" s="147"/>
      <c r="C42" s="181" t="s">
        <v>161</v>
      </c>
      <c r="D42" s="152"/>
      <c r="E42" s="153">
        <v>-10.214399999999999</v>
      </c>
      <c r="F42" s="149"/>
      <c r="G42" s="149"/>
      <c r="H42" s="149"/>
      <c r="I42" s="149"/>
      <c r="J42" s="149"/>
      <c r="K42" s="149"/>
      <c r="L42" s="149"/>
      <c r="M42" s="149"/>
      <c r="N42" s="148"/>
      <c r="O42" s="148"/>
      <c r="P42" s="148"/>
      <c r="Q42" s="148"/>
      <c r="R42" s="149"/>
      <c r="S42" s="149"/>
      <c r="T42" s="149"/>
      <c r="U42" s="149"/>
      <c r="V42" s="149"/>
      <c r="W42" s="149"/>
      <c r="X42" s="149"/>
      <c r="Y42" s="143"/>
      <c r="Z42" s="143"/>
      <c r="AA42" s="143"/>
      <c r="AB42" s="143"/>
      <c r="AC42" s="143"/>
      <c r="AD42" s="143"/>
      <c r="AE42" s="143"/>
      <c r="AF42" s="143"/>
      <c r="AG42" s="143" t="s">
        <v>107</v>
      </c>
      <c r="AH42" s="143">
        <v>2</v>
      </c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x14ac:dyDescent="0.2">
      <c r="A43" s="146"/>
      <c r="B43" s="147"/>
      <c r="C43" s="182" t="s">
        <v>155</v>
      </c>
      <c r="D43" s="154"/>
      <c r="E43" s="155">
        <v>18.5136</v>
      </c>
      <c r="F43" s="149"/>
      <c r="G43" s="149"/>
      <c r="H43" s="149"/>
      <c r="I43" s="149"/>
      <c r="J43" s="149"/>
      <c r="K43" s="149"/>
      <c r="L43" s="149"/>
      <c r="M43" s="149"/>
      <c r="N43" s="148"/>
      <c r="O43" s="148"/>
      <c r="P43" s="148"/>
      <c r="Q43" s="148"/>
      <c r="R43" s="149"/>
      <c r="S43" s="149"/>
      <c r="T43" s="149"/>
      <c r="U43" s="149"/>
      <c r="V43" s="149"/>
      <c r="W43" s="149"/>
      <c r="X43" s="149"/>
      <c r="Y43" s="143"/>
      <c r="Z43" s="143"/>
      <c r="AA43" s="143"/>
      <c r="AB43" s="143"/>
      <c r="AC43" s="143"/>
      <c r="AD43" s="143"/>
      <c r="AE43" s="143"/>
      <c r="AF43" s="143"/>
      <c r="AG43" s="143" t="s">
        <v>107</v>
      </c>
      <c r="AH43" s="143">
        <v>3</v>
      </c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x14ac:dyDescent="0.2">
      <c r="A44" s="146"/>
      <c r="B44" s="147"/>
      <c r="C44" s="180" t="s">
        <v>156</v>
      </c>
      <c r="D44" s="152"/>
      <c r="E44" s="153"/>
      <c r="F44" s="149"/>
      <c r="G44" s="149"/>
      <c r="H44" s="149"/>
      <c r="I44" s="149"/>
      <c r="J44" s="149"/>
      <c r="K44" s="149"/>
      <c r="L44" s="149"/>
      <c r="M44" s="149"/>
      <c r="N44" s="148"/>
      <c r="O44" s="148"/>
      <c r="P44" s="148"/>
      <c r="Q44" s="148"/>
      <c r="R44" s="149"/>
      <c r="S44" s="149"/>
      <c r="T44" s="149"/>
      <c r="U44" s="149"/>
      <c r="V44" s="149"/>
      <c r="W44" s="149"/>
      <c r="X44" s="149"/>
      <c r="Y44" s="143"/>
      <c r="Z44" s="143"/>
      <c r="AA44" s="143"/>
      <c r="AB44" s="143"/>
      <c r="AC44" s="143"/>
      <c r="AD44" s="143"/>
      <c r="AE44" s="143"/>
      <c r="AF44" s="143"/>
      <c r="AG44" s="143" t="s">
        <v>107</v>
      </c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x14ac:dyDescent="0.2">
      <c r="A45" s="146"/>
      <c r="B45" s="147"/>
      <c r="C45" s="178" t="s">
        <v>162</v>
      </c>
      <c r="D45" s="150"/>
      <c r="E45" s="151">
        <v>29.621759999999998</v>
      </c>
      <c r="F45" s="149"/>
      <c r="G45" s="149"/>
      <c r="H45" s="149"/>
      <c r="I45" s="149"/>
      <c r="J45" s="149"/>
      <c r="K45" s="149"/>
      <c r="L45" s="149"/>
      <c r="M45" s="149"/>
      <c r="N45" s="148"/>
      <c r="O45" s="148"/>
      <c r="P45" s="148"/>
      <c r="Q45" s="148"/>
      <c r="R45" s="149"/>
      <c r="S45" s="149"/>
      <c r="T45" s="149"/>
      <c r="U45" s="149"/>
      <c r="V45" s="149"/>
      <c r="W45" s="149"/>
      <c r="X45" s="149"/>
      <c r="Y45" s="143"/>
      <c r="Z45" s="143"/>
      <c r="AA45" s="143"/>
      <c r="AB45" s="143"/>
      <c r="AC45" s="143"/>
      <c r="AD45" s="143"/>
      <c r="AE45" s="143"/>
      <c r="AF45" s="143"/>
      <c r="AG45" s="143" t="s">
        <v>107</v>
      </c>
      <c r="AH45" s="143">
        <v>0</v>
      </c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x14ac:dyDescent="0.2">
      <c r="A46" s="158" t="s">
        <v>98</v>
      </c>
      <c r="B46" s="159" t="s">
        <v>56</v>
      </c>
      <c r="C46" s="176" t="s">
        <v>57</v>
      </c>
      <c r="D46" s="160"/>
      <c r="E46" s="161"/>
      <c r="F46" s="162"/>
      <c r="G46" s="163">
        <f>SUM(G47:G51)</f>
        <v>0</v>
      </c>
      <c r="H46" s="157"/>
      <c r="I46" s="157">
        <v>5485.26</v>
      </c>
      <c r="J46" s="157"/>
      <c r="K46" s="157">
        <v>13218.46</v>
      </c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AG46" t="s">
        <v>99</v>
      </c>
    </row>
    <row r="47" spans="1:60" x14ac:dyDescent="0.2">
      <c r="A47" s="164">
        <v>16</v>
      </c>
      <c r="B47" s="165" t="s">
        <v>163</v>
      </c>
      <c r="C47" s="177" t="s">
        <v>164</v>
      </c>
      <c r="D47" s="166" t="s">
        <v>142</v>
      </c>
      <c r="E47" s="167">
        <v>37.799999999999997</v>
      </c>
      <c r="F47" s="168">
        <v>0</v>
      </c>
      <c r="G47" s="175">
        <f>+F47*E47</f>
        <v>0</v>
      </c>
      <c r="H47" s="149">
        <v>0</v>
      </c>
      <c r="I47" s="149">
        <v>0</v>
      </c>
      <c r="J47" s="149">
        <v>96.9</v>
      </c>
      <c r="K47" s="149">
        <v>3662.82</v>
      </c>
      <c r="L47" s="149">
        <v>21</v>
      </c>
      <c r="M47" s="149">
        <v>4432.0122000000001</v>
      </c>
      <c r="N47" s="148">
        <v>0</v>
      </c>
      <c r="O47" s="148">
        <v>0</v>
      </c>
      <c r="P47" s="148">
        <v>0</v>
      </c>
      <c r="Q47" s="148">
        <v>0</v>
      </c>
      <c r="R47" s="149"/>
      <c r="S47" s="149" t="s">
        <v>103</v>
      </c>
      <c r="T47" s="149" t="s">
        <v>103</v>
      </c>
      <c r="U47" s="149">
        <v>0.15</v>
      </c>
      <c r="V47" s="149">
        <v>5.669999999999999</v>
      </c>
      <c r="W47" s="149"/>
      <c r="X47" s="149" t="s">
        <v>104</v>
      </c>
      <c r="Y47" s="143"/>
      <c r="Z47" s="143"/>
      <c r="AA47" s="143"/>
      <c r="AB47" s="143"/>
      <c r="AC47" s="143"/>
      <c r="AD47" s="143"/>
      <c r="AE47" s="143"/>
      <c r="AF47" s="143"/>
      <c r="AG47" s="143" t="s">
        <v>120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x14ac:dyDescent="0.2">
      <c r="A48" s="146"/>
      <c r="B48" s="147"/>
      <c r="C48" s="178" t="s">
        <v>165</v>
      </c>
      <c r="D48" s="150"/>
      <c r="E48" s="151">
        <v>37.799999999999997</v>
      </c>
      <c r="F48" s="149"/>
      <c r="G48" s="149"/>
      <c r="H48" s="149"/>
      <c r="I48" s="149"/>
      <c r="J48" s="149"/>
      <c r="K48" s="149"/>
      <c r="L48" s="149"/>
      <c r="M48" s="149"/>
      <c r="N48" s="148"/>
      <c r="O48" s="148"/>
      <c r="P48" s="148"/>
      <c r="Q48" s="148"/>
      <c r="R48" s="149"/>
      <c r="S48" s="149"/>
      <c r="T48" s="149"/>
      <c r="U48" s="149"/>
      <c r="V48" s="149"/>
      <c r="W48" s="149"/>
      <c r="X48" s="149"/>
      <c r="Y48" s="143"/>
      <c r="Z48" s="143"/>
      <c r="AA48" s="143"/>
      <c r="AB48" s="143"/>
      <c r="AC48" s="143"/>
      <c r="AD48" s="143"/>
      <c r="AE48" s="143"/>
      <c r="AF48" s="143"/>
      <c r="AG48" s="143" t="s">
        <v>107</v>
      </c>
      <c r="AH48" s="143">
        <v>0</v>
      </c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ht="22.5" x14ac:dyDescent="0.2">
      <c r="A49" s="164">
        <v>17</v>
      </c>
      <c r="B49" s="165" t="s">
        <v>166</v>
      </c>
      <c r="C49" s="177" t="s">
        <v>167</v>
      </c>
      <c r="D49" s="166" t="s">
        <v>102</v>
      </c>
      <c r="E49" s="167">
        <v>1.89</v>
      </c>
      <c r="F49" s="168">
        <v>0</v>
      </c>
      <c r="G49" s="175">
        <f>+F49*E49</f>
        <v>0</v>
      </c>
      <c r="H49" s="149">
        <v>712.33</v>
      </c>
      <c r="I49" s="149">
        <v>1346.3036999999999</v>
      </c>
      <c r="J49" s="149">
        <v>506.67</v>
      </c>
      <c r="K49" s="149">
        <v>957.60630000000003</v>
      </c>
      <c r="L49" s="149">
        <v>21</v>
      </c>
      <c r="M49" s="149">
        <v>2787.7311</v>
      </c>
      <c r="N49" s="148">
        <v>1.9397</v>
      </c>
      <c r="O49" s="148">
        <v>3.6660329999999997</v>
      </c>
      <c r="P49" s="148">
        <v>0</v>
      </c>
      <c r="Q49" s="148">
        <v>0</v>
      </c>
      <c r="R49" s="149"/>
      <c r="S49" s="149" t="s">
        <v>103</v>
      </c>
      <c r="T49" s="149" t="s">
        <v>103</v>
      </c>
      <c r="U49" s="149">
        <v>0.96499999999999997</v>
      </c>
      <c r="V49" s="149">
        <v>1.8238499999999997</v>
      </c>
      <c r="W49" s="149"/>
      <c r="X49" s="149" t="s">
        <v>104</v>
      </c>
      <c r="Y49" s="143"/>
      <c r="Z49" s="143"/>
      <c r="AA49" s="143"/>
      <c r="AB49" s="143"/>
      <c r="AC49" s="143"/>
      <c r="AD49" s="143"/>
      <c r="AE49" s="143"/>
      <c r="AF49" s="143"/>
      <c r="AG49" s="143" t="s">
        <v>120</v>
      </c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x14ac:dyDescent="0.2">
      <c r="A50" s="146"/>
      <c r="B50" s="147"/>
      <c r="C50" s="178" t="s">
        <v>168</v>
      </c>
      <c r="D50" s="150"/>
      <c r="E50" s="151">
        <v>1.89</v>
      </c>
      <c r="F50" s="149"/>
      <c r="G50" s="149"/>
      <c r="H50" s="149"/>
      <c r="I50" s="149"/>
      <c r="J50" s="149"/>
      <c r="K50" s="149"/>
      <c r="L50" s="149"/>
      <c r="M50" s="149"/>
      <c r="N50" s="148"/>
      <c r="O50" s="148"/>
      <c r="P50" s="148"/>
      <c r="Q50" s="148"/>
      <c r="R50" s="149"/>
      <c r="S50" s="149"/>
      <c r="T50" s="149"/>
      <c r="U50" s="149"/>
      <c r="V50" s="149"/>
      <c r="W50" s="149"/>
      <c r="X50" s="149"/>
      <c r="Y50" s="143"/>
      <c r="Z50" s="143"/>
      <c r="AA50" s="143"/>
      <c r="AB50" s="143"/>
      <c r="AC50" s="143"/>
      <c r="AD50" s="143"/>
      <c r="AE50" s="143"/>
      <c r="AF50" s="143"/>
      <c r="AG50" s="143" t="s">
        <v>107</v>
      </c>
      <c r="AH50" s="143">
        <v>0</v>
      </c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x14ac:dyDescent="0.2">
      <c r="A51" s="164">
        <v>18</v>
      </c>
      <c r="B51" s="165" t="s">
        <v>169</v>
      </c>
      <c r="C51" s="177" t="s">
        <v>170</v>
      </c>
      <c r="D51" s="166" t="s">
        <v>142</v>
      </c>
      <c r="E51" s="167">
        <v>112.71673</v>
      </c>
      <c r="F51" s="168">
        <v>0</v>
      </c>
      <c r="G51" s="175">
        <f>+F51*E51</f>
        <v>0</v>
      </c>
      <c r="H51" s="149">
        <v>36.72</v>
      </c>
      <c r="I51" s="149">
        <v>4138.9583255999996</v>
      </c>
      <c r="J51" s="149">
        <v>76.28</v>
      </c>
      <c r="K51" s="149">
        <v>8598.0321643999996</v>
      </c>
      <c r="L51" s="149">
        <v>21</v>
      </c>
      <c r="M51" s="149">
        <v>15411.757899999999</v>
      </c>
      <c r="N51" s="148">
        <v>5.0000000000000001E-4</v>
      </c>
      <c r="O51" s="148">
        <v>5.6358365000000001E-2</v>
      </c>
      <c r="P51" s="148">
        <v>0</v>
      </c>
      <c r="Q51" s="148">
        <v>0</v>
      </c>
      <c r="R51" s="149"/>
      <c r="S51" s="149" t="s">
        <v>103</v>
      </c>
      <c r="T51" s="149" t="s">
        <v>103</v>
      </c>
      <c r="U51" s="149">
        <v>9.4E-2</v>
      </c>
      <c r="V51" s="149">
        <v>10.595372619999999</v>
      </c>
      <c r="W51" s="149"/>
      <c r="X51" s="149" t="s">
        <v>104</v>
      </c>
      <c r="Y51" s="143"/>
      <c r="Z51" s="143"/>
      <c r="AA51" s="143"/>
      <c r="AB51" s="143"/>
      <c r="AC51" s="143"/>
      <c r="AD51" s="143"/>
      <c r="AE51" s="143"/>
      <c r="AF51" s="143"/>
      <c r="AG51" s="143" t="s">
        <v>120</v>
      </c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x14ac:dyDescent="0.2">
      <c r="A52" s="146"/>
      <c r="B52" s="147"/>
      <c r="C52" s="178" t="s">
        <v>171</v>
      </c>
      <c r="D52" s="150"/>
      <c r="E52" s="151">
        <v>112.71673</v>
      </c>
      <c r="F52" s="149"/>
      <c r="G52" s="149"/>
      <c r="H52" s="149"/>
      <c r="I52" s="149"/>
      <c r="J52" s="149"/>
      <c r="K52" s="149"/>
      <c r="L52" s="149"/>
      <c r="M52" s="149"/>
      <c r="N52" s="148"/>
      <c r="O52" s="148"/>
      <c r="P52" s="148"/>
      <c r="Q52" s="148"/>
      <c r="R52" s="149"/>
      <c r="S52" s="149"/>
      <c r="T52" s="149"/>
      <c r="U52" s="149"/>
      <c r="V52" s="149"/>
      <c r="W52" s="149"/>
      <c r="X52" s="149"/>
      <c r="Y52" s="143"/>
      <c r="Z52" s="143"/>
      <c r="AA52" s="143"/>
      <c r="AB52" s="143"/>
      <c r="AC52" s="143"/>
      <c r="AD52" s="143"/>
      <c r="AE52" s="143"/>
      <c r="AF52" s="143"/>
      <c r="AG52" s="143" t="s">
        <v>107</v>
      </c>
      <c r="AH52" s="143">
        <v>0</v>
      </c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x14ac:dyDescent="0.2">
      <c r="A53" s="158" t="s">
        <v>98</v>
      </c>
      <c r="B53" s="159" t="s">
        <v>58</v>
      </c>
      <c r="C53" s="176" t="s">
        <v>59</v>
      </c>
      <c r="D53" s="160"/>
      <c r="E53" s="161"/>
      <c r="F53" s="162"/>
      <c r="G53" s="163">
        <f>SUM(G54:G72)</f>
        <v>0</v>
      </c>
      <c r="H53" s="157"/>
      <c r="I53" s="157">
        <v>73706.880000000005</v>
      </c>
      <c r="J53" s="157"/>
      <c r="K53" s="157">
        <v>88010.55</v>
      </c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AG53" t="s">
        <v>99</v>
      </c>
    </row>
    <row r="54" spans="1:60" x14ac:dyDescent="0.2">
      <c r="A54" s="170">
        <v>19</v>
      </c>
      <c r="B54" s="171" t="s">
        <v>172</v>
      </c>
      <c r="C54" s="179" t="s">
        <v>173</v>
      </c>
      <c r="D54" s="172" t="s">
        <v>142</v>
      </c>
      <c r="E54" s="173">
        <v>78.879750000000001</v>
      </c>
      <c r="F54" s="174">
        <v>0</v>
      </c>
      <c r="G54" s="175">
        <f>+F54*E54</f>
        <v>0</v>
      </c>
      <c r="H54" s="149">
        <v>199.21</v>
      </c>
      <c r="I54" s="149">
        <v>15713.634997500001</v>
      </c>
      <c r="J54" s="149">
        <v>31.29</v>
      </c>
      <c r="K54" s="149">
        <v>2468.1473774999999</v>
      </c>
      <c r="L54" s="149">
        <v>21</v>
      </c>
      <c r="M54" s="149">
        <v>21999.953799999999</v>
      </c>
      <c r="N54" s="148">
        <v>0.441</v>
      </c>
      <c r="O54" s="148">
        <v>34.78596975</v>
      </c>
      <c r="P54" s="148">
        <v>0</v>
      </c>
      <c r="Q54" s="148">
        <v>0</v>
      </c>
      <c r="R54" s="149"/>
      <c r="S54" s="149" t="s">
        <v>103</v>
      </c>
      <c r="T54" s="149" t="s">
        <v>103</v>
      </c>
      <c r="U54" s="149">
        <v>2.9000000000000001E-2</v>
      </c>
      <c r="V54" s="149">
        <v>2.2875127500000003</v>
      </c>
      <c r="W54" s="149"/>
      <c r="X54" s="149" t="s">
        <v>104</v>
      </c>
      <c r="Y54" s="143"/>
      <c r="Z54" s="143"/>
      <c r="AA54" s="143"/>
      <c r="AB54" s="143"/>
      <c r="AC54" s="143"/>
      <c r="AD54" s="143"/>
      <c r="AE54" s="143"/>
      <c r="AF54" s="143"/>
      <c r="AG54" s="143" t="s">
        <v>105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x14ac:dyDescent="0.2">
      <c r="A55" s="170">
        <v>20</v>
      </c>
      <c r="B55" s="171" t="s">
        <v>174</v>
      </c>
      <c r="C55" s="179" t="s">
        <v>175</v>
      </c>
      <c r="D55" s="172" t="s">
        <v>142</v>
      </c>
      <c r="E55" s="173">
        <v>19.41</v>
      </c>
      <c r="F55" s="174">
        <v>0</v>
      </c>
      <c r="G55" s="175">
        <f>+F55*E55</f>
        <v>0</v>
      </c>
      <c r="H55" s="149">
        <v>248.96</v>
      </c>
      <c r="I55" s="149">
        <v>4832.3136000000004</v>
      </c>
      <c r="J55" s="149">
        <v>33.04</v>
      </c>
      <c r="K55" s="149">
        <v>641.30639999999994</v>
      </c>
      <c r="L55" s="149">
        <v>21</v>
      </c>
      <c r="M55" s="149">
        <v>6623.0801999999994</v>
      </c>
      <c r="N55" s="148">
        <v>0.55125000000000002</v>
      </c>
      <c r="O55" s="148">
        <v>10.6997625</v>
      </c>
      <c r="P55" s="148">
        <v>0</v>
      </c>
      <c r="Q55" s="148">
        <v>0</v>
      </c>
      <c r="R55" s="149"/>
      <c r="S55" s="149" t="s">
        <v>103</v>
      </c>
      <c r="T55" s="149" t="s">
        <v>103</v>
      </c>
      <c r="U55" s="149">
        <v>2.7E-2</v>
      </c>
      <c r="V55" s="149">
        <v>0.52407000000000004</v>
      </c>
      <c r="W55" s="149"/>
      <c r="X55" s="149" t="s">
        <v>104</v>
      </c>
      <c r="Y55" s="143"/>
      <c r="Z55" s="143"/>
      <c r="AA55" s="143"/>
      <c r="AB55" s="143"/>
      <c r="AC55" s="143"/>
      <c r="AD55" s="143"/>
      <c r="AE55" s="143"/>
      <c r="AF55" s="143"/>
      <c r="AG55" s="143" t="s">
        <v>105</v>
      </c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x14ac:dyDescent="0.2">
      <c r="A56" s="164">
        <v>21</v>
      </c>
      <c r="B56" s="165" t="s">
        <v>176</v>
      </c>
      <c r="C56" s="177" t="s">
        <v>177</v>
      </c>
      <c r="D56" s="166" t="s">
        <v>142</v>
      </c>
      <c r="E56" s="167">
        <v>19.41</v>
      </c>
      <c r="F56" s="168">
        <v>0</v>
      </c>
      <c r="G56" s="175">
        <f>+F56*E56</f>
        <v>0</v>
      </c>
      <c r="H56" s="149">
        <v>31.81</v>
      </c>
      <c r="I56" s="149">
        <v>617.43209999999999</v>
      </c>
      <c r="J56" s="149">
        <v>231.19</v>
      </c>
      <c r="K56" s="149">
        <v>4487.3978999999999</v>
      </c>
      <c r="L56" s="149">
        <v>21</v>
      </c>
      <c r="M56" s="149">
        <v>6176.8442999999997</v>
      </c>
      <c r="N56" s="148">
        <v>5.5449999999999999E-2</v>
      </c>
      <c r="O56" s="148">
        <v>1.0762845000000001</v>
      </c>
      <c r="P56" s="148">
        <v>0</v>
      </c>
      <c r="Q56" s="148">
        <v>0</v>
      </c>
      <c r="R56" s="149"/>
      <c r="S56" s="149" t="s">
        <v>103</v>
      </c>
      <c r="T56" s="149" t="s">
        <v>103</v>
      </c>
      <c r="U56" s="149">
        <v>0.442</v>
      </c>
      <c r="V56" s="149">
        <v>8.5792199999999994</v>
      </c>
      <c r="W56" s="149"/>
      <c r="X56" s="149" t="s">
        <v>104</v>
      </c>
      <c r="Y56" s="143"/>
      <c r="Z56" s="143"/>
      <c r="AA56" s="143"/>
      <c r="AB56" s="143"/>
      <c r="AC56" s="143"/>
      <c r="AD56" s="143"/>
      <c r="AE56" s="143"/>
      <c r="AF56" s="143"/>
      <c r="AG56" s="143" t="s">
        <v>105</v>
      </c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x14ac:dyDescent="0.2">
      <c r="A57" s="146"/>
      <c r="B57" s="147"/>
      <c r="C57" s="178" t="s">
        <v>178</v>
      </c>
      <c r="D57" s="150"/>
      <c r="E57" s="151">
        <v>19.41</v>
      </c>
      <c r="F57" s="149"/>
      <c r="G57" s="149"/>
      <c r="H57" s="149"/>
      <c r="I57" s="149"/>
      <c r="J57" s="149"/>
      <c r="K57" s="149"/>
      <c r="L57" s="149"/>
      <c r="M57" s="149"/>
      <c r="N57" s="148"/>
      <c r="O57" s="148"/>
      <c r="P57" s="148"/>
      <c r="Q57" s="148"/>
      <c r="R57" s="149"/>
      <c r="S57" s="149"/>
      <c r="T57" s="149"/>
      <c r="U57" s="149"/>
      <c r="V57" s="149"/>
      <c r="W57" s="149"/>
      <c r="X57" s="149"/>
      <c r="Y57" s="143"/>
      <c r="Z57" s="143"/>
      <c r="AA57" s="143"/>
      <c r="AB57" s="143"/>
      <c r="AC57" s="143"/>
      <c r="AD57" s="143"/>
      <c r="AE57" s="143"/>
      <c r="AF57" s="143"/>
      <c r="AG57" s="143" t="s">
        <v>107</v>
      </c>
      <c r="AH57" s="143">
        <v>0</v>
      </c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</row>
    <row r="58" spans="1:60" x14ac:dyDescent="0.2">
      <c r="A58" s="164">
        <v>22</v>
      </c>
      <c r="B58" s="165" t="s">
        <v>179</v>
      </c>
      <c r="C58" s="177" t="s">
        <v>180</v>
      </c>
      <c r="D58" s="166" t="s">
        <v>142</v>
      </c>
      <c r="E58" s="167">
        <v>78.879750000000001</v>
      </c>
      <c r="F58" s="168">
        <v>0</v>
      </c>
      <c r="G58" s="175">
        <f>+F58*E58</f>
        <v>0</v>
      </c>
      <c r="H58" s="149">
        <v>42.41</v>
      </c>
      <c r="I58" s="149">
        <v>3345.2901975</v>
      </c>
      <c r="J58" s="149">
        <v>250.09</v>
      </c>
      <c r="K58" s="149">
        <v>19727.0366775</v>
      </c>
      <c r="L58" s="149">
        <v>21</v>
      </c>
      <c r="M58" s="149">
        <v>27917.5193</v>
      </c>
      <c r="N58" s="148">
        <v>7.3899999999999993E-2</v>
      </c>
      <c r="O58" s="148">
        <v>5.8292135249999992</v>
      </c>
      <c r="P58" s="148">
        <v>0</v>
      </c>
      <c r="Q58" s="148">
        <v>0</v>
      </c>
      <c r="R58" s="149"/>
      <c r="S58" s="149" t="s">
        <v>103</v>
      </c>
      <c r="T58" s="149" t="s">
        <v>103</v>
      </c>
      <c r="U58" s="149">
        <v>0.47799999999999998</v>
      </c>
      <c r="V58" s="149">
        <v>37.704520500000001</v>
      </c>
      <c r="W58" s="149"/>
      <c r="X58" s="149" t="s">
        <v>104</v>
      </c>
      <c r="Y58" s="143"/>
      <c r="Z58" s="143"/>
      <c r="AA58" s="143"/>
      <c r="AB58" s="143"/>
      <c r="AC58" s="143"/>
      <c r="AD58" s="143"/>
      <c r="AE58" s="143"/>
      <c r="AF58" s="143"/>
      <c r="AG58" s="143" t="s">
        <v>120</v>
      </c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x14ac:dyDescent="0.2">
      <c r="A59" s="146"/>
      <c r="B59" s="147"/>
      <c r="C59" s="178" t="s">
        <v>181</v>
      </c>
      <c r="D59" s="150"/>
      <c r="E59" s="151">
        <v>62.63</v>
      </c>
      <c r="F59" s="149"/>
      <c r="G59" s="149"/>
      <c r="H59" s="149"/>
      <c r="I59" s="149"/>
      <c r="J59" s="149"/>
      <c r="K59" s="149"/>
      <c r="L59" s="149"/>
      <c r="M59" s="149"/>
      <c r="N59" s="148"/>
      <c r="O59" s="148"/>
      <c r="P59" s="148"/>
      <c r="Q59" s="148"/>
      <c r="R59" s="149"/>
      <c r="S59" s="149"/>
      <c r="T59" s="149"/>
      <c r="U59" s="149"/>
      <c r="V59" s="149"/>
      <c r="W59" s="149"/>
      <c r="X59" s="149"/>
      <c r="Y59" s="143"/>
      <c r="Z59" s="143"/>
      <c r="AA59" s="143"/>
      <c r="AB59" s="143"/>
      <c r="AC59" s="143"/>
      <c r="AD59" s="143"/>
      <c r="AE59" s="143"/>
      <c r="AF59" s="143"/>
      <c r="AG59" s="143" t="s">
        <v>107</v>
      </c>
      <c r="AH59" s="143">
        <v>0</v>
      </c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x14ac:dyDescent="0.2">
      <c r="A60" s="146"/>
      <c r="B60" s="147"/>
      <c r="C60" s="178" t="s">
        <v>182</v>
      </c>
      <c r="D60" s="150"/>
      <c r="E60" s="151">
        <v>16.249749999999999</v>
      </c>
      <c r="F60" s="149"/>
      <c r="G60" s="149"/>
      <c r="H60" s="149"/>
      <c r="I60" s="149"/>
      <c r="J60" s="149"/>
      <c r="K60" s="149"/>
      <c r="L60" s="149"/>
      <c r="M60" s="149"/>
      <c r="N60" s="148"/>
      <c r="O60" s="148"/>
      <c r="P60" s="148"/>
      <c r="Q60" s="148"/>
      <c r="R60" s="149"/>
      <c r="S60" s="149"/>
      <c r="T60" s="149"/>
      <c r="U60" s="149"/>
      <c r="V60" s="149"/>
      <c r="W60" s="149"/>
      <c r="X60" s="149"/>
      <c r="Y60" s="143"/>
      <c r="Z60" s="143"/>
      <c r="AA60" s="143"/>
      <c r="AB60" s="143"/>
      <c r="AC60" s="143"/>
      <c r="AD60" s="143"/>
      <c r="AE60" s="143"/>
      <c r="AF60" s="143"/>
      <c r="AG60" s="143" t="s">
        <v>107</v>
      </c>
      <c r="AH60" s="143">
        <v>0</v>
      </c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x14ac:dyDescent="0.2">
      <c r="A61" s="164">
        <v>23</v>
      </c>
      <c r="B61" s="165" t="s">
        <v>183</v>
      </c>
      <c r="C61" s="177" t="s">
        <v>184</v>
      </c>
      <c r="D61" s="166" t="s">
        <v>142</v>
      </c>
      <c r="E61" s="167">
        <v>4.18</v>
      </c>
      <c r="F61" s="168">
        <v>0</v>
      </c>
      <c r="G61" s="175">
        <f>+F61*E61</f>
        <v>0</v>
      </c>
      <c r="H61" s="149">
        <v>53.14</v>
      </c>
      <c r="I61" s="149">
        <v>222.12519999999998</v>
      </c>
      <c r="J61" s="149">
        <v>281.36</v>
      </c>
      <c r="K61" s="149">
        <v>1176.0848000000001</v>
      </c>
      <c r="L61" s="149">
        <v>21</v>
      </c>
      <c r="M61" s="149">
        <v>1691.8341</v>
      </c>
      <c r="N61" s="148">
        <v>9.2799999999999994E-2</v>
      </c>
      <c r="O61" s="148">
        <v>0.38790399999999997</v>
      </c>
      <c r="P61" s="148">
        <v>0</v>
      </c>
      <c r="Q61" s="148">
        <v>0</v>
      </c>
      <c r="R61" s="149"/>
      <c r="S61" s="149" t="s">
        <v>103</v>
      </c>
      <c r="T61" s="149" t="s">
        <v>103</v>
      </c>
      <c r="U61" s="149">
        <v>0.53800000000000003</v>
      </c>
      <c r="V61" s="149">
        <v>2.24884</v>
      </c>
      <c r="W61" s="149"/>
      <c r="X61" s="149" t="s">
        <v>104</v>
      </c>
      <c r="Y61" s="143"/>
      <c r="Z61" s="143"/>
      <c r="AA61" s="143"/>
      <c r="AB61" s="143"/>
      <c r="AC61" s="143"/>
      <c r="AD61" s="143"/>
      <c r="AE61" s="143"/>
      <c r="AF61" s="143"/>
      <c r="AG61" s="143" t="s">
        <v>120</v>
      </c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x14ac:dyDescent="0.2">
      <c r="A62" s="146"/>
      <c r="B62" s="147"/>
      <c r="C62" s="178" t="s">
        <v>185</v>
      </c>
      <c r="D62" s="150"/>
      <c r="E62" s="151">
        <v>4.18</v>
      </c>
      <c r="F62" s="149"/>
      <c r="G62" s="149"/>
      <c r="H62" s="149"/>
      <c r="I62" s="149"/>
      <c r="J62" s="149"/>
      <c r="K62" s="149"/>
      <c r="L62" s="149"/>
      <c r="M62" s="149"/>
      <c r="N62" s="148"/>
      <c r="O62" s="148"/>
      <c r="P62" s="148"/>
      <c r="Q62" s="148"/>
      <c r="R62" s="149"/>
      <c r="S62" s="149"/>
      <c r="T62" s="149"/>
      <c r="U62" s="149"/>
      <c r="V62" s="149"/>
      <c r="W62" s="149"/>
      <c r="X62" s="149"/>
      <c r="Y62" s="143"/>
      <c r="Z62" s="143"/>
      <c r="AA62" s="143"/>
      <c r="AB62" s="143"/>
      <c r="AC62" s="143"/>
      <c r="AD62" s="143"/>
      <c r="AE62" s="143"/>
      <c r="AF62" s="143"/>
      <c r="AG62" s="143" t="s">
        <v>107</v>
      </c>
      <c r="AH62" s="143">
        <v>0</v>
      </c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x14ac:dyDescent="0.2">
      <c r="A63" s="164">
        <v>24</v>
      </c>
      <c r="B63" s="165" t="s">
        <v>186</v>
      </c>
      <c r="C63" s="177" t="s">
        <v>187</v>
      </c>
      <c r="D63" s="166" t="s">
        <v>142</v>
      </c>
      <c r="E63" s="167">
        <v>20.380500000000001</v>
      </c>
      <c r="F63" s="168">
        <v>0</v>
      </c>
      <c r="G63" s="175">
        <f>+F63*E63</f>
        <v>0</v>
      </c>
      <c r="H63" s="149">
        <v>336.5</v>
      </c>
      <c r="I63" s="149">
        <v>6858.0382500000005</v>
      </c>
      <c r="J63" s="149">
        <v>0</v>
      </c>
      <c r="K63" s="149">
        <v>0</v>
      </c>
      <c r="L63" s="149">
        <v>21</v>
      </c>
      <c r="M63" s="149">
        <v>8298.2284</v>
      </c>
      <c r="N63" s="148">
        <v>0.129</v>
      </c>
      <c r="O63" s="148">
        <v>2.6290845000000003</v>
      </c>
      <c r="P63" s="148">
        <v>0</v>
      </c>
      <c r="Q63" s="148">
        <v>0</v>
      </c>
      <c r="R63" s="149" t="s">
        <v>149</v>
      </c>
      <c r="S63" s="149" t="s">
        <v>103</v>
      </c>
      <c r="T63" s="149" t="s">
        <v>103</v>
      </c>
      <c r="U63" s="149">
        <v>0</v>
      </c>
      <c r="V63" s="149">
        <v>0</v>
      </c>
      <c r="W63" s="149"/>
      <c r="X63" s="149" t="s">
        <v>150</v>
      </c>
      <c r="Y63" s="143"/>
      <c r="Z63" s="143"/>
      <c r="AA63" s="143"/>
      <c r="AB63" s="143"/>
      <c r="AC63" s="143"/>
      <c r="AD63" s="143"/>
      <c r="AE63" s="143"/>
      <c r="AF63" s="143"/>
      <c r="AG63" s="143" t="s">
        <v>151</v>
      </c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</row>
    <row r="64" spans="1:60" x14ac:dyDescent="0.2">
      <c r="A64" s="146"/>
      <c r="B64" s="147"/>
      <c r="C64" s="178" t="s">
        <v>188</v>
      </c>
      <c r="D64" s="150"/>
      <c r="E64" s="151">
        <v>20.380500000000001</v>
      </c>
      <c r="F64" s="149"/>
      <c r="G64" s="149"/>
      <c r="H64" s="149"/>
      <c r="I64" s="149"/>
      <c r="J64" s="149"/>
      <c r="K64" s="149"/>
      <c r="L64" s="149"/>
      <c r="M64" s="149"/>
      <c r="N64" s="148"/>
      <c r="O64" s="148"/>
      <c r="P64" s="148"/>
      <c r="Q64" s="148"/>
      <c r="R64" s="149"/>
      <c r="S64" s="149"/>
      <c r="T64" s="149"/>
      <c r="U64" s="149"/>
      <c r="V64" s="149"/>
      <c r="W64" s="149"/>
      <c r="X64" s="149"/>
      <c r="Y64" s="143"/>
      <c r="Z64" s="143"/>
      <c r="AA64" s="143"/>
      <c r="AB64" s="143"/>
      <c r="AC64" s="143"/>
      <c r="AD64" s="143"/>
      <c r="AE64" s="143"/>
      <c r="AF64" s="143"/>
      <c r="AG64" s="143" t="s">
        <v>107</v>
      </c>
      <c r="AH64" s="143">
        <v>0</v>
      </c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ht="22.5" x14ac:dyDescent="0.2">
      <c r="A65" s="164">
        <v>25</v>
      </c>
      <c r="B65" s="165" t="s">
        <v>189</v>
      </c>
      <c r="C65" s="177" t="s">
        <v>190</v>
      </c>
      <c r="D65" s="166" t="s">
        <v>142</v>
      </c>
      <c r="E65" s="167">
        <v>4.3890000000000002</v>
      </c>
      <c r="F65" s="168">
        <v>0</v>
      </c>
      <c r="G65" s="175">
        <f>+F65*E65</f>
        <v>0</v>
      </c>
      <c r="H65" s="149">
        <v>670</v>
      </c>
      <c r="I65" s="149">
        <v>2940.63</v>
      </c>
      <c r="J65" s="149">
        <v>0</v>
      </c>
      <c r="K65" s="149">
        <v>0</v>
      </c>
      <c r="L65" s="149">
        <v>21</v>
      </c>
      <c r="M65" s="149">
        <v>3558.1623</v>
      </c>
      <c r="N65" s="148">
        <v>0.17824000000000001</v>
      </c>
      <c r="O65" s="148">
        <v>0.78229536000000011</v>
      </c>
      <c r="P65" s="148">
        <v>0</v>
      </c>
      <c r="Q65" s="148">
        <v>0</v>
      </c>
      <c r="R65" s="149" t="s">
        <v>149</v>
      </c>
      <c r="S65" s="149" t="s">
        <v>103</v>
      </c>
      <c r="T65" s="149" t="s">
        <v>103</v>
      </c>
      <c r="U65" s="149">
        <v>0</v>
      </c>
      <c r="V65" s="149">
        <v>0</v>
      </c>
      <c r="W65" s="149"/>
      <c r="X65" s="149" t="s">
        <v>150</v>
      </c>
      <c r="Y65" s="143"/>
      <c r="Z65" s="143"/>
      <c r="AA65" s="143"/>
      <c r="AB65" s="143"/>
      <c r="AC65" s="143"/>
      <c r="AD65" s="143"/>
      <c r="AE65" s="143"/>
      <c r="AF65" s="143"/>
      <c r="AG65" s="143" t="s">
        <v>191</v>
      </c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x14ac:dyDescent="0.2">
      <c r="A66" s="146"/>
      <c r="B66" s="147"/>
      <c r="C66" s="178" t="s">
        <v>192</v>
      </c>
      <c r="D66" s="150"/>
      <c r="E66" s="151">
        <v>4.3890000000000002</v>
      </c>
      <c r="F66" s="149"/>
      <c r="G66" s="149"/>
      <c r="H66" s="149"/>
      <c r="I66" s="149"/>
      <c r="J66" s="149"/>
      <c r="K66" s="149"/>
      <c r="L66" s="149"/>
      <c r="M66" s="149"/>
      <c r="N66" s="148"/>
      <c r="O66" s="148"/>
      <c r="P66" s="148"/>
      <c r="Q66" s="148"/>
      <c r="R66" s="149"/>
      <c r="S66" s="149"/>
      <c r="T66" s="149"/>
      <c r="U66" s="149"/>
      <c r="V66" s="149"/>
      <c r="W66" s="149"/>
      <c r="X66" s="149"/>
      <c r="Y66" s="143"/>
      <c r="Z66" s="143"/>
      <c r="AA66" s="143"/>
      <c r="AB66" s="143"/>
      <c r="AC66" s="143"/>
      <c r="AD66" s="143"/>
      <c r="AE66" s="143"/>
      <c r="AF66" s="143"/>
      <c r="AG66" s="143" t="s">
        <v>107</v>
      </c>
      <c r="AH66" s="143">
        <v>0</v>
      </c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x14ac:dyDescent="0.2">
      <c r="A67" s="164">
        <v>26</v>
      </c>
      <c r="B67" s="165" t="s">
        <v>193</v>
      </c>
      <c r="C67" s="177" t="s">
        <v>194</v>
      </c>
      <c r="D67" s="166" t="s">
        <v>142</v>
      </c>
      <c r="E67" s="167">
        <v>17.062239999999999</v>
      </c>
      <c r="F67" s="168">
        <v>0</v>
      </c>
      <c r="G67" s="175">
        <f>+F67*E67</f>
        <v>0</v>
      </c>
      <c r="H67" s="149">
        <v>423</v>
      </c>
      <c r="I67" s="149">
        <v>7217.3275199999998</v>
      </c>
      <c r="J67" s="149">
        <v>0</v>
      </c>
      <c r="K67" s="149">
        <v>0</v>
      </c>
      <c r="L67" s="149">
        <v>21</v>
      </c>
      <c r="M67" s="149">
        <v>8732.9692999999988</v>
      </c>
      <c r="N67" s="148">
        <v>0.17244999999999999</v>
      </c>
      <c r="O67" s="148">
        <v>2.9423832879999998</v>
      </c>
      <c r="P67" s="148">
        <v>0</v>
      </c>
      <c r="Q67" s="148">
        <v>0</v>
      </c>
      <c r="R67" s="149" t="s">
        <v>149</v>
      </c>
      <c r="S67" s="149" t="s">
        <v>103</v>
      </c>
      <c r="T67" s="149" t="s">
        <v>103</v>
      </c>
      <c r="U67" s="149">
        <v>0</v>
      </c>
      <c r="V67" s="149">
        <v>0</v>
      </c>
      <c r="W67" s="149"/>
      <c r="X67" s="149" t="s">
        <v>150</v>
      </c>
      <c r="Y67" s="143"/>
      <c r="Z67" s="143"/>
      <c r="AA67" s="143"/>
      <c r="AB67" s="143"/>
      <c r="AC67" s="143"/>
      <c r="AD67" s="143"/>
      <c r="AE67" s="143"/>
      <c r="AF67" s="143"/>
      <c r="AG67" s="143" t="s">
        <v>151</v>
      </c>
      <c r="AH67" s="143"/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x14ac:dyDescent="0.2">
      <c r="A68" s="146"/>
      <c r="B68" s="147"/>
      <c r="C68" s="178" t="s">
        <v>195</v>
      </c>
      <c r="D68" s="150"/>
      <c r="E68" s="151">
        <v>17.062239999999999</v>
      </c>
      <c r="F68" s="149"/>
      <c r="G68" s="149"/>
      <c r="H68" s="149"/>
      <c r="I68" s="149"/>
      <c r="J68" s="149"/>
      <c r="K68" s="149"/>
      <c r="L68" s="149"/>
      <c r="M68" s="149"/>
      <c r="N68" s="148"/>
      <c r="O68" s="148"/>
      <c r="P68" s="148"/>
      <c r="Q68" s="148"/>
      <c r="R68" s="149"/>
      <c r="S68" s="149"/>
      <c r="T68" s="149"/>
      <c r="U68" s="149"/>
      <c r="V68" s="149"/>
      <c r="W68" s="149"/>
      <c r="X68" s="149"/>
      <c r="Y68" s="143"/>
      <c r="Z68" s="143"/>
      <c r="AA68" s="143"/>
      <c r="AB68" s="143"/>
      <c r="AC68" s="143"/>
      <c r="AD68" s="143"/>
      <c r="AE68" s="143"/>
      <c r="AF68" s="143"/>
      <c r="AG68" s="143" t="s">
        <v>107</v>
      </c>
      <c r="AH68" s="143">
        <v>0</v>
      </c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x14ac:dyDescent="0.2">
      <c r="A69" s="164">
        <v>27</v>
      </c>
      <c r="B69" s="165" t="s">
        <v>196</v>
      </c>
      <c r="C69" s="177" t="s">
        <v>197</v>
      </c>
      <c r="D69" s="166" t="s">
        <v>142</v>
      </c>
      <c r="E69" s="167">
        <v>65.761499999999998</v>
      </c>
      <c r="F69" s="168">
        <v>0</v>
      </c>
      <c r="G69" s="175">
        <f>+F69*E69</f>
        <v>0</v>
      </c>
      <c r="H69" s="149">
        <v>486</v>
      </c>
      <c r="I69" s="149">
        <v>31960.089</v>
      </c>
      <c r="J69" s="149">
        <v>0</v>
      </c>
      <c r="K69" s="149">
        <v>0</v>
      </c>
      <c r="L69" s="149">
        <v>21</v>
      </c>
      <c r="M69" s="149">
        <v>38671.708899999998</v>
      </c>
      <c r="N69" s="148">
        <v>0.17244999999999999</v>
      </c>
      <c r="O69" s="148">
        <v>11.340570674999999</v>
      </c>
      <c r="P69" s="148">
        <v>0</v>
      </c>
      <c r="Q69" s="148">
        <v>0</v>
      </c>
      <c r="R69" s="149" t="s">
        <v>149</v>
      </c>
      <c r="S69" s="149" t="s">
        <v>103</v>
      </c>
      <c r="T69" s="149" t="s">
        <v>103</v>
      </c>
      <c r="U69" s="149">
        <v>0</v>
      </c>
      <c r="V69" s="149">
        <v>0</v>
      </c>
      <c r="W69" s="149"/>
      <c r="X69" s="149" t="s">
        <v>150</v>
      </c>
      <c r="Y69" s="143"/>
      <c r="Z69" s="143"/>
      <c r="AA69" s="143"/>
      <c r="AB69" s="143"/>
      <c r="AC69" s="143"/>
      <c r="AD69" s="143"/>
      <c r="AE69" s="143"/>
      <c r="AF69" s="143"/>
      <c r="AG69" s="143" t="s">
        <v>191</v>
      </c>
      <c r="AH69" s="143"/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x14ac:dyDescent="0.2">
      <c r="A70" s="146"/>
      <c r="B70" s="147"/>
      <c r="C70" s="178" t="s">
        <v>198</v>
      </c>
      <c r="D70" s="150"/>
      <c r="E70" s="151">
        <v>65.761499999999998</v>
      </c>
      <c r="F70" s="149"/>
      <c r="G70" s="149"/>
      <c r="H70" s="149"/>
      <c r="I70" s="149"/>
      <c r="J70" s="149"/>
      <c r="K70" s="149"/>
      <c r="L70" s="149"/>
      <c r="M70" s="149"/>
      <c r="N70" s="148"/>
      <c r="O70" s="148"/>
      <c r="P70" s="148"/>
      <c r="Q70" s="148"/>
      <c r="R70" s="149"/>
      <c r="S70" s="149"/>
      <c r="T70" s="149"/>
      <c r="U70" s="149"/>
      <c r="V70" s="149"/>
      <c r="W70" s="149"/>
      <c r="X70" s="149"/>
      <c r="Y70" s="143"/>
      <c r="Z70" s="143"/>
      <c r="AA70" s="143"/>
      <c r="AB70" s="143"/>
      <c r="AC70" s="143"/>
      <c r="AD70" s="143"/>
      <c r="AE70" s="143"/>
      <c r="AF70" s="143"/>
      <c r="AG70" s="143" t="s">
        <v>107</v>
      </c>
      <c r="AH70" s="143">
        <v>0</v>
      </c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x14ac:dyDescent="0.2">
      <c r="A71" s="170">
        <v>28</v>
      </c>
      <c r="B71" s="171" t="s">
        <v>199</v>
      </c>
      <c r="C71" s="179" t="s">
        <v>200</v>
      </c>
      <c r="D71" s="172" t="s">
        <v>142</v>
      </c>
      <c r="E71" s="173">
        <v>78.879750000000001</v>
      </c>
      <c r="F71" s="174">
        <v>0</v>
      </c>
      <c r="G71" s="175">
        <f>+F71*E71</f>
        <v>0</v>
      </c>
      <c r="H71" s="149">
        <v>0</v>
      </c>
      <c r="I71" s="149">
        <v>0</v>
      </c>
      <c r="J71" s="149">
        <v>176.5</v>
      </c>
      <c r="K71" s="149">
        <v>13922.275874999999</v>
      </c>
      <c r="L71" s="149">
        <v>21</v>
      </c>
      <c r="M71" s="149">
        <v>16845.9588</v>
      </c>
      <c r="N71" s="148">
        <v>0.33074999999999999</v>
      </c>
      <c r="O71" s="148">
        <v>26.089477312499998</v>
      </c>
      <c r="P71" s="148">
        <v>0</v>
      </c>
      <c r="Q71" s="148">
        <v>0</v>
      </c>
      <c r="R71" s="149"/>
      <c r="S71" s="149" t="s">
        <v>103</v>
      </c>
      <c r="T71" s="149" t="s">
        <v>103</v>
      </c>
      <c r="U71" s="149">
        <v>0</v>
      </c>
      <c r="V71" s="149">
        <v>0</v>
      </c>
      <c r="W71" s="149"/>
      <c r="X71" s="149" t="s">
        <v>201</v>
      </c>
      <c r="Y71" s="143"/>
      <c r="Z71" s="143"/>
      <c r="AA71" s="143"/>
      <c r="AB71" s="143"/>
      <c r="AC71" s="143"/>
      <c r="AD71" s="143"/>
      <c r="AE71" s="143"/>
      <c r="AF71" s="143"/>
      <c r="AG71" s="143" t="s">
        <v>202</v>
      </c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x14ac:dyDescent="0.2">
      <c r="A72" s="164">
        <v>29</v>
      </c>
      <c r="B72" s="165" t="s">
        <v>203</v>
      </c>
      <c r="C72" s="177" t="s">
        <v>204</v>
      </c>
      <c r="D72" s="166" t="s">
        <v>142</v>
      </c>
      <c r="E72" s="167">
        <v>19.777999999999999</v>
      </c>
      <c r="F72" s="168">
        <v>0</v>
      </c>
      <c r="G72" s="175">
        <f>+F72*E72</f>
        <v>0</v>
      </c>
      <c r="H72" s="149">
        <v>0</v>
      </c>
      <c r="I72" s="149">
        <v>0</v>
      </c>
      <c r="J72" s="149">
        <v>2305</v>
      </c>
      <c r="K72" s="149">
        <v>45588.289999999994</v>
      </c>
      <c r="L72" s="149">
        <v>21</v>
      </c>
      <c r="M72" s="149">
        <v>55161.830900000001</v>
      </c>
      <c r="N72" s="148">
        <v>0.65983000000000003</v>
      </c>
      <c r="O72" s="148">
        <v>13.050117739999999</v>
      </c>
      <c r="P72" s="148">
        <v>0.88</v>
      </c>
      <c r="Q72" s="148">
        <v>17.404640000000001</v>
      </c>
      <c r="R72" s="149"/>
      <c r="S72" s="149" t="s">
        <v>103</v>
      </c>
      <c r="T72" s="149" t="s">
        <v>103</v>
      </c>
      <c r="U72" s="149">
        <v>0</v>
      </c>
      <c r="V72" s="149">
        <v>0</v>
      </c>
      <c r="W72" s="149"/>
      <c r="X72" s="149" t="s">
        <v>201</v>
      </c>
      <c r="Y72" s="143"/>
      <c r="Z72" s="143"/>
      <c r="AA72" s="143"/>
      <c r="AB72" s="143"/>
      <c r="AC72" s="143"/>
      <c r="AD72" s="143"/>
      <c r="AE72" s="143"/>
      <c r="AF72" s="143"/>
      <c r="AG72" s="143" t="s">
        <v>202</v>
      </c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x14ac:dyDescent="0.2">
      <c r="A73" s="146"/>
      <c r="B73" s="147"/>
      <c r="C73" s="178" t="s">
        <v>205</v>
      </c>
      <c r="D73" s="150"/>
      <c r="E73" s="151">
        <v>19.777999999999999</v>
      </c>
      <c r="F73" s="149"/>
      <c r="G73" s="149"/>
      <c r="H73" s="149"/>
      <c r="I73" s="149"/>
      <c r="J73" s="149"/>
      <c r="K73" s="149"/>
      <c r="L73" s="149"/>
      <c r="M73" s="149"/>
      <c r="N73" s="148"/>
      <c r="O73" s="148"/>
      <c r="P73" s="148"/>
      <c r="Q73" s="148"/>
      <c r="R73" s="149"/>
      <c r="S73" s="149"/>
      <c r="T73" s="149"/>
      <c r="U73" s="149"/>
      <c r="V73" s="149"/>
      <c r="W73" s="149"/>
      <c r="X73" s="149"/>
      <c r="Y73" s="143"/>
      <c r="Z73" s="143"/>
      <c r="AA73" s="143"/>
      <c r="AB73" s="143"/>
      <c r="AC73" s="143"/>
      <c r="AD73" s="143"/>
      <c r="AE73" s="143"/>
      <c r="AF73" s="143"/>
      <c r="AG73" s="143" t="s">
        <v>107</v>
      </c>
      <c r="AH73" s="143">
        <v>0</v>
      </c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x14ac:dyDescent="0.2">
      <c r="A74" s="158" t="s">
        <v>98</v>
      </c>
      <c r="B74" s="159" t="s">
        <v>60</v>
      </c>
      <c r="C74" s="176" t="s">
        <v>61</v>
      </c>
      <c r="D74" s="160"/>
      <c r="E74" s="161"/>
      <c r="F74" s="162"/>
      <c r="G74" s="163">
        <f>SUM(G75:G89)</f>
        <v>0</v>
      </c>
      <c r="H74" s="157"/>
      <c r="I74" s="157">
        <v>30238.2</v>
      </c>
      <c r="J74" s="157"/>
      <c r="K74" s="157">
        <v>12131.06</v>
      </c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AG74" t="s">
        <v>99</v>
      </c>
    </row>
    <row r="75" spans="1:60" x14ac:dyDescent="0.2">
      <c r="A75" s="164">
        <v>30</v>
      </c>
      <c r="B75" s="165" t="s">
        <v>206</v>
      </c>
      <c r="C75" s="177" t="s">
        <v>207</v>
      </c>
      <c r="D75" s="166" t="s">
        <v>208</v>
      </c>
      <c r="E75" s="167">
        <v>2</v>
      </c>
      <c r="F75" s="168">
        <v>0</v>
      </c>
      <c r="G75" s="175">
        <f>+F75*E75</f>
        <v>0</v>
      </c>
      <c r="H75" s="149">
        <v>705.96</v>
      </c>
      <c r="I75" s="149">
        <v>1411.92</v>
      </c>
      <c r="J75" s="149">
        <v>418.04</v>
      </c>
      <c r="K75" s="149">
        <v>836.08</v>
      </c>
      <c r="L75" s="149">
        <v>21</v>
      </c>
      <c r="M75" s="149">
        <v>2720.08</v>
      </c>
      <c r="N75" s="148">
        <v>0.1133</v>
      </c>
      <c r="O75" s="148">
        <v>0.2266</v>
      </c>
      <c r="P75" s="148">
        <v>0</v>
      </c>
      <c r="Q75" s="148">
        <v>0</v>
      </c>
      <c r="R75" s="149"/>
      <c r="S75" s="149" t="s">
        <v>103</v>
      </c>
      <c r="T75" s="149" t="s">
        <v>103</v>
      </c>
      <c r="U75" s="149">
        <v>0.91800000000000004</v>
      </c>
      <c r="V75" s="149">
        <v>1.8360000000000001</v>
      </c>
      <c r="W75" s="149"/>
      <c r="X75" s="149" t="s">
        <v>104</v>
      </c>
      <c r="Y75" s="143"/>
      <c r="Z75" s="143"/>
      <c r="AA75" s="143"/>
      <c r="AB75" s="143"/>
      <c r="AC75" s="143"/>
      <c r="AD75" s="143"/>
      <c r="AE75" s="143"/>
      <c r="AF75" s="143"/>
      <c r="AG75" s="143" t="s">
        <v>105</v>
      </c>
      <c r="AH75" s="143"/>
      <c r="AI75" s="143"/>
      <c r="AJ75" s="143"/>
      <c r="AK75" s="143"/>
      <c r="AL75" s="143"/>
      <c r="AM75" s="143"/>
      <c r="AN75" s="143"/>
      <c r="AO75" s="143"/>
      <c r="AP75" s="143"/>
      <c r="AQ75" s="143"/>
      <c r="AR75" s="143"/>
      <c r="AS75" s="143"/>
      <c r="AT75" s="143"/>
      <c r="AU75" s="143"/>
      <c r="AV75" s="143"/>
      <c r="AW75" s="143"/>
      <c r="AX75" s="143"/>
      <c r="AY75" s="143"/>
      <c r="AZ75" s="143"/>
      <c r="BA75" s="143"/>
      <c r="BB75" s="143"/>
      <c r="BC75" s="143"/>
      <c r="BD75" s="143"/>
      <c r="BE75" s="143"/>
      <c r="BF75" s="143"/>
      <c r="BG75" s="143"/>
      <c r="BH75" s="143"/>
    </row>
    <row r="76" spans="1:60" x14ac:dyDescent="0.2">
      <c r="A76" s="146"/>
      <c r="B76" s="147"/>
      <c r="C76" s="178" t="s">
        <v>209</v>
      </c>
      <c r="D76" s="150"/>
      <c r="E76" s="151">
        <v>2</v>
      </c>
      <c r="F76" s="149"/>
      <c r="G76" s="149"/>
      <c r="H76" s="149"/>
      <c r="I76" s="149"/>
      <c r="J76" s="149"/>
      <c r="K76" s="149"/>
      <c r="L76" s="149"/>
      <c r="M76" s="149"/>
      <c r="N76" s="148"/>
      <c r="O76" s="148"/>
      <c r="P76" s="148"/>
      <c r="Q76" s="148"/>
      <c r="R76" s="149"/>
      <c r="S76" s="149"/>
      <c r="T76" s="149"/>
      <c r="U76" s="149"/>
      <c r="V76" s="149"/>
      <c r="W76" s="149"/>
      <c r="X76" s="149"/>
      <c r="Y76" s="143"/>
      <c r="Z76" s="143"/>
      <c r="AA76" s="143"/>
      <c r="AB76" s="143"/>
      <c r="AC76" s="143"/>
      <c r="AD76" s="143"/>
      <c r="AE76" s="143"/>
      <c r="AF76" s="143"/>
      <c r="AG76" s="143" t="s">
        <v>107</v>
      </c>
      <c r="AH76" s="143">
        <v>0</v>
      </c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ht="22.5" x14ac:dyDescent="0.2">
      <c r="A77" s="170">
        <v>31</v>
      </c>
      <c r="B77" s="171" t="s">
        <v>206</v>
      </c>
      <c r="C77" s="179" t="s">
        <v>210</v>
      </c>
      <c r="D77" s="172" t="s">
        <v>208</v>
      </c>
      <c r="E77" s="173">
        <v>1</v>
      </c>
      <c r="F77" s="174">
        <v>0</v>
      </c>
      <c r="G77" s="175">
        <f>+F77*E77</f>
        <v>0</v>
      </c>
      <c r="H77" s="149">
        <v>1911.96</v>
      </c>
      <c r="I77" s="149">
        <v>1911.96</v>
      </c>
      <c r="J77" s="149">
        <v>418.04</v>
      </c>
      <c r="K77" s="149">
        <v>418.04</v>
      </c>
      <c r="L77" s="149">
        <v>21</v>
      </c>
      <c r="M77" s="149">
        <v>2819.2999999999997</v>
      </c>
      <c r="N77" s="148">
        <v>0.11840000000000001</v>
      </c>
      <c r="O77" s="148">
        <v>0.11840000000000001</v>
      </c>
      <c r="P77" s="148">
        <v>0</v>
      </c>
      <c r="Q77" s="148">
        <v>0</v>
      </c>
      <c r="R77" s="149"/>
      <c r="S77" s="149" t="s">
        <v>103</v>
      </c>
      <c r="T77" s="149" t="s">
        <v>103</v>
      </c>
      <c r="U77" s="149">
        <v>0.91800000000000004</v>
      </c>
      <c r="V77" s="149">
        <v>0.91800000000000004</v>
      </c>
      <c r="W77" s="149"/>
      <c r="X77" s="149" t="s">
        <v>104</v>
      </c>
      <c r="Y77" s="143"/>
      <c r="Z77" s="143"/>
      <c r="AA77" s="143"/>
      <c r="AB77" s="143"/>
      <c r="AC77" s="143"/>
      <c r="AD77" s="143"/>
      <c r="AE77" s="143"/>
      <c r="AF77" s="143"/>
      <c r="AG77" s="143" t="s">
        <v>105</v>
      </c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x14ac:dyDescent="0.2">
      <c r="A78" s="164">
        <v>32</v>
      </c>
      <c r="B78" s="165" t="s">
        <v>211</v>
      </c>
      <c r="C78" s="177" t="s">
        <v>212</v>
      </c>
      <c r="D78" s="166" t="s">
        <v>213</v>
      </c>
      <c r="E78" s="167">
        <v>22.03</v>
      </c>
      <c r="F78" s="168">
        <v>0</v>
      </c>
      <c r="G78" s="175">
        <f>+F78*E78</f>
        <v>0</v>
      </c>
      <c r="H78" s="149">
        <v>171.45</v>
      </c>
      <c r="I78" s="149">
        <v>3777.0434999999998</v>
      </c>
      <c r="J78" s="149">
        <v>135.05000000000001</v>
      </c>
      <c r="K78" s="149">
        <v>2975.1515000000004</v>
      </c>
      <c r="L78" s="149">
        <v>21</v>
      </c>
      <c r="M78" s="149">
        <v>8170.1619999999994</v>
      </c>
      <c r="N78" s="148">
        <v>0.188</v>
      </c>
      <c r="O78" s="148">
        <v>4.1416400000000007</v>
      </c>
      <c r="P78" s="148">
        <v>0</v>
      </c>
      <c r="Q78" s="148">
        <v>0</v>
      </c>
      <c r="R78" s="149"/>
      <c r="S78" s="149" t="s">
        <v>103</v>
      </c>
      <c r="T78" s="149" t="s">
        <v>103</v>
      </c>
      <c r="U78" s="149">
        <v>0.27200000000000002</v>
      </c>
      <c r="V78" s="149">
        <v>5.992160000000001</v>
      </c>
      <c r="W78" s="149"/>
      <c r="X78" s="149" t="s">
        <v>104</v>
      </c>
      <c r="Y78" s="143"/>
      <c r="Z78" s="143"/>
      <c r="AA78" s="143"/>
      <c r="AB78" s="143"/>
      <c r="AC78" s="143"/>
      <c r="AD78" s="143"/>
      <c r="AE78" s="143"/>
      <c r="AF78" s="143"/>
      <c r="AG78" s="143" t="s">
        <v>120</v>
      </c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x14ac:dyDescent="0.2">
      <c r="A79" s="146"/>
      <c r="B79" s="147"/>
      <c r="C79" s="178" t="s">
        <v>214</v>
      </c>
      <c r="D79" s="150"/>
      <c r="E79" s="151">
        <v>3</v>
      </c>
      <c r="F79" s="149"/>
      <c r="G79" s="149"/>
      <c r="H79" s="149"/>
      <c r="I79" s="149"/>
      <c r="J79" s="149"/>
      <c r="K79" s="149"/>
      <c r="L79" s="149"/>
      <c r="M79" s="149"/>
      <c r="N79" s="148"/>
      <c r="O79" s="148"/>
      <c r="P79" s="148"/>
      <c r="Q79" s="148"/>
      <c r="R79" s="149"/>
      <c r="S79" s="149"/>
      <c r="T79" s="149"/>
      <c r="U79" s="149"/>
      <c r="V79" s="149"/>
      <c r="W79" s="149"/>
      <c r="X79" s="149"/>
      <c r="Y79" s="143"/>
      <c r="Z79" s="143"/>
      <c r="AA79" s="143"/>
      <c r="AB79" s="143"/>
      <c r="AC79" s="143"/>
      <c r="AD79" s="143"/>
      <c r="AE79" s="143"/>
      <c r="AF79" s="143"/>
      <c r="AG79" s="143" t="s">
        <v>107</v>
      </c>
      <c r="AH79" s="143">
        <v>0</v>
      </c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x14ac:dyDescent="0.2">
      <c r="A80" s="146"/>
      <c r="B80" s="147"/>
      <c r="C80" s="178" t="s">
        <v>215</v>
      </c>
      <c r="D80" s="150"/>
      <c r="E80" s="151">
        <v>19.03</v>
      </c>
      <c r="F80" s="149"/>
      <c r="G80" s="175">
        <f>+F80*E80</f>
        <v>0</v>
      </c>
      <c r="H80" s="149"/>
      <c r="I80" s="149"/>
      <c r="J80" s="149"/>
      <c r="K80" s="149"/>
      <c r="L80" s="149"/>
      <c r="M80" s="149"/>
      <c r="N80" s="148"/>
      <c r="O80" s="148"/>
      <c r="P80" s="148"/>
      <c r="Q80" s="148"/>
      <c r="R80" s="149"/>
      <c r="S80" s="149"/>
      <c r="T80" s="149"/>
      <c r="U80" s="149"/>
      <c r="V80" s="149"/>
      <c r="W80" s="149"/>
      <c r="X80" s="149"/>
      <c r="Y80" s="143"/>
      <c r="Z80" s="143"/>
      <c r="AA80" s="143"/>
      <c r="AB80" s="143"/>
      <c r="AC80" s="143"/>
      <c r="AD80" s="143"/>
      <c r="AE80" s="143"/>
      <c r="AF80" s="143"/>
      <c r="AG80" s="143" t="s">
        <v>107</v>
      </c>
      <c r="AH80" s="143">
        <v>0</v>
      </c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</row>
    <row r="81" spans="1:60" ht="22.5" x14ac:dyDescent="0.2">
      <c r="A81" s="164">
        <v>33</v>
      </c>
      <c r="B81" s="165" t="s">
        <v>211</v>
      </c>
      <c r="C81" s="177" t="s">
        <v>216</v>
      </c>
      <c r="D81" s="166" t="s">
        <v>213</v>
      </c>
      <c r="E81" s="167">
        <v>22.55</v>
      </c>
      <c r="F81" s="168">
        <v>0</v>
      </c>
      <c r="G81" s="169">
        <f>+F81*E81</f>
        <v>0</v>
      </c>
      <c r="H81" s="149">
        <v>364.45</v>
      </c>
      <c r="I81" s="149">
        <v>8218.3474999999999</v>
      </c>
      <c r="J81" s="149">
        <v>135.05000000000001</v>
      </c>
      <c r="K81" s="149">
        <v>3045.3775000000005</v>
      </c>
      <c r="L81" s="149">
        <v>21</v>
      </c>
      <c r="M81" s="149">
        <v>13629.113299999999</v>
      </c>
      <c r="N81" s="148">
        <v>0.26980999999999999</v>
      </c>
      <c r="O81" s="148">
        <v>6.0842155</v>
      </c>
      <c r="P81" s="148">
        <v>0</v>
      </c>
      <c r="Q81" s="148">
        <v>0</v>
      </c>
      <c r="R81" s="149"/>
      <c r="S81" s="149" t="s">
        <v>103</v>
      </c>
      <c r="T81" s="149" t="s">
        <v>103</v>
      </c>
      <c r="U81" s="149">
        <v>0.27200000000000002</v>
      </c>
      <c r="V81" s="149">
        <v>6.1336000000000004</v>
      </c>
      <c r="W81" s="149"/>
      <c r="X81" s="149" t="s">
        <v>104</v>
      </c>
      <c r="Y81" s="143"/>
      <c r="Z81" s="143"/>
      <c r="AA81" s="143"/>
      <c r="AB81" s="143"/>
      <c r="AC81" s="143"/>
      <c r="AD81" s="143"/>
      <c r="AE81" s="143"/>
      <c r="AF81" s="143"/>
      <c r="AG81" s="143" t="s">
        <v>105</v>
      </c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x14ac:dyDescent="0.2">
      <c r="A82" s="146"/>
      <c r="B82" s="147"/>
      <c r="C82" s="178" t="s">
        <v>217</v>
      </c>
      <c r="D82" s="150"/>
      <c r="E82" s="151">
        <v>13.66</v>
      </c>
      <c r="F82" s="149"/>
      <c r="G82" s="149"/>
      <c r="H82" s="149"/>
      <c r="I82" s="149"/>
      <c r="J82" s="149"/>
      <c r="K82" s="149"/>
      <c r="L82" s="149"/>
      <c r="M82" s="149"/>
      <c r="N82" s="148"/>
      <c r="O82" s="148"/>
      <c r="P82" s="148"/>
      <c r="Q82" s="148"/>
      <c r="R82" s="149"/>
      <c r="S82" s="149"/>
      <c r="T82" s="149"/>
      <c r="U82" s="149"/>
      <c r="V82" s="149"/>
      <c r="W82" s="149"/>
      <c r="X82" s="149"/>
      <c r="Y82" s="143"/>
      <c r="Z82" s="143"/>
      <c r="AA82" s="143"/>
      <c r="AB82" s="143"/>
      <c r="AC82" s="143"/>
      <c r="AD82" s="143"/>
      <c r="AE82" s="143"/>
      <c r="AF82" s="143"/>
      <c r="AG82" s="143" t="s">
        <v>107</v>
      </c>
      <c r="AH82" s="143">
        <v>0</v>
      </c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x14ac:dyDescent="0.2">
      <c r="A83" s="146"/>
      <c r="B83" s="147"/>
      <c r="C83" s="178" t="s">
        <v>218</v>
      </c>
      <c r="D83" s="150"/>
      <c r="E83" s="151">
        <v>8.89</v>
      </c>
      <c r="F83" s="149"/>
      <c r="G83" s="149"/>
      <c r="H83" s="149"/>
      <c r="I83" s="149"/>
      <c r="J83" s="149"/>
      <c r="K83" s="149"/>
      <c r="L83" s="149"/>
      <c r="M83" s="149"/>
      <c r="N83" s="148"/>
      <c r="O83" s="148"/>
      <c r="P83" s="148"/>
      <c r="Q83" s="148"/>
      <c r="R83" s="149"/>
      <c r="S83" s="149"/>
      <c r="T83" s="149"/>
      <c r="U83" s="149"/>
      <c r="V83" s="149"/>
      <c r="W83" s="149"/>
      <c r="X83" s="149"/>
      <c r="Y83" s="143"/>
      <c r="Z83" s="143"/>
      <c r="AA83" s="143"/>
      <c r="AB83" s="143"/>
      <c r="AC83" s="143"/>
      <c r="AD83" s="143"/>
      <c r="AE83" s="143"/>
      <c r="AF83" s="143"/>
      <c r="AG83" s="143" t="s">
        <v>107</v>
      </c>
      <c r="AH83" s="143">
        <v>0</v>
      </c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ht="22.5" x14ac:dyDescent="0.2">
      <c r="A84" s="164">
        <v>34</v>
      </c>
      <c r="B84" s="165" t="s">
        <v>211</v>
      </c>
      <c r="C84" s="177" t="s">
        <v>219</v>
      </c>
      <c r="D84" s="166" t="s">
        <v>213</v>
      </c>
      <c r="E84" s="167">
        <v>35.96</v>
      </c>
      <c r="F84" s="168">
        <v>0</v>
      </c>
      <c r="G84" s="175">
        <f>+F84*E84</f>
        <v>0</v>
      </c>
      <c r="H84" s="149">
        <v>271.45</v>
      </c>
      <c r="I84" s="149">
        <v>9761.3420000000006</v>
      </c>
      <c r="J84" s="149">
        <v>135.05000000000001</v>
      </c>
      <c r="K84" s="149">
        <v>4856.3980000000001</v>
      </c>
      <c r="L84" s="149">
        <v>21</v>
      </c>
      <c r="M84" s="149">
        <v>17687.465400000001</v>
      </c>
      <c r="N84" s="148">
        <v>0.19520000000000001</v>
      </c>
      <c r="O84" s="148">
        <v>7.0193920000000007</v>
      </c>
      <c r="P84" s="148">
        <v>0</v>
      </c>
      <c r="Q84" s="148">
        <v>0</v>
      </c>
      <c r="R84" s="149"/>
      <c r="S84" s="149" t="s">
        <v>103</v>
      </c>
      <c r="T84" s="149" t="s">
        <v>103</v>
      </c>
      <c r="U84" s="149">
        <v>0.27200000000000002</v>
      </c>
      <c r="V84" s="149">
        <v>9.7811200000000014</v>
      </c>
      <c r="W84" s="149"/>
      <c r="X84" s="149" t="s">
        <v>104</v>
      </c>
      <c r="Y84" s="143"/>
      <c r="Z84" s="143"/>
      <c r="AA84" s="143"/>
      <c r="AB84" s="143"/>
      <c r="AC84" s="143"/>
      <c r="AD84" s="143"/>
      <c r="AE84" s="143"/>
      <c r="AF84" s="143"/>
      <c r="AG84" s="143" t="s">
        <v>120</v>
      </c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x14ac:dyDescent="0.2">
      <c r="A85" s="146"/>
      <c r="B85" s="147"/>
      <c r="C85" s="178" t="s">
        <v>220</v>
      </c>
      <c r="D85" s="150"/>
      <c r="E85" s="151">
        <v>35.96</v>
      </c>
      <c r="F85" s="149"/>
      <c r="G85" s="149"/>
      <c r="H85" s="149"/>
      <c r="I85" s="149"/>
      <c r="J85" s="149"/>
      <c r="K85" s="149"/>
      <c r="L85" s="149"/>
      <c r="M85" s="149"/>
      <c r="N85" s="148"/>
      <c r="O85" s="148"/>
      <c r="P85" s="148"/>
      <c r="Q85" s="148"/>
      <c r="R85" s="149"/>
      <c r="S85" s="149"/>
      <c r="T85" s="149"/>
      <c r="U85" s="149"/>
      <c r="V85" s="149"/>
      <c r="W85" s="149"/>
      <c r="X85" s="149"/>
      <c r="Y85" s="143"/>
      <c r="Z85" s="143"/>
      <c r="AA85" s="143"/>
      <c r="AB85" s="143"/>
      <c r="AC85" s="143"/>
      <c r="AD85" s="143"/>
      <c r="AE85" s="143"/>
      <c r="AF85" s="143"/>
      <c r="AG85" s="143" t="s">
        <v>107</v>
      </c>
      <c r="AH85" s="143">
        <v>0</v>
      </c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ht="22.5" x14ac:dyDescent="0.2">
      <c r="A86" s="164">
        <v>35</v>
      </c>
      <c r="B86" s="165" t="s">
        <v>221</v>
      </c>
      <c r="C86" s="177" t="s">
        <v>222</v>
      </c>
      <c r="D86" s="166" t="s">
        <v>208</v>
      </c>
      <c r="E86" s="167">
        <v>29.192399999999999</v>
      </c>
      <c r="F86" s="168">
        <v>0</v>
      </c>
      <c r="G86" s="175">
        <f>+F86*E86</f>
        <v>0</v>
      </c>
      <c r="H86" s="149">
        <v>133</v>
      </c>
      <c r="I86" s="149">
        <v>3882.5891999999999</v>
      </c>
      <c r="J86" s="149">
        <v>0</v>
      </c>
      <c r="K86" s="149">
        <v>0</v>
      </c>
      <c r="L86" s="149">
        <v>21</v>
      </c>
      <c r="M86" s="149">
        <v>4697.9339</v>
      </c>
      <c r="N86" s="148">
        <v>4.4999999999999998E-2</v>
      </c>
      <c r="O86" s="148">
        <v>1.313658</v>
      </c>
      <c r="P86" s="148">
        <v>0</v>
      </c>
      <c r="Q86" s="148">
        <v>0</v>
      </c>
      <c r="R86" s="149" t="s">
        <v>149</v>
      </c>
      <c r="S86" s="149" t="s">
        <v>103</v>
      </c>
      <c r="T86" s="149" t="s">
        <v>103</v>
      </c>
      <c r="U86" s="149">
        <v>0</v>
      </c>
      <c r="V86" s="149">
        <v>0</v>
      </c>
      <c r="W86" s="149"/>
      <c r="X86" s="149" t="s">
        <v>150</v>
      </c>
      <c r="Y86" s="143"/>
      <c r="Z86" s="143"/>
      <c r="AA86" s="143"/>
      <c r="AB86" s="143"/>
      <c r="AC86" s="143"/>
      <c r="AD86" s="143"/>
      <c r="AE86" s="143"/>
      <c r="AF86" s="143"/>
      <c r="AG86" s="143" t="s">
        <v>151</v>
      </c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x14ac:dyDescent="0.2">
      <c r="A87" s="146"/>
      <c r="B87" s="147"/>
      <c r="C87" s="178" t="s">
        <v>223</v>
      </c>
      <c r="D87" s="150"/>
      <c r="E87" s="151">
        <v>29.192399999999999</v>
      </c>
      <c r="F87" s="149"/>
      <c r="G87" s="149"/>
      <c r="H87" s="149"/>
      <c r="I87" s="149"/>
      <c r="J87" s="149"/>
      <c r="K87" s="149"/>
      <c r="L87" s="149"/>
      <c r="M87" s="149"/>
      <c r="N87" s="148"/>
      <c r="O87" s="148"/>
      <c r="P87" s="148"/>
      <c r="Q87" s="148"/>
      <c r="R87" s="149"/>
      <c r="S87" s="149"/>
      <c r="T87" s="149"/>
      <c r="U87" s="149"/>
      <c r="V87" s="149"/>
      <c r="W87" s="149"/>
      <c r="X87" s="149"/>
      <c r="Y87" s="143"/>
      <c r="Z87" s="143"/>
      <c r="AA87" s="143"/>
      <c r="AB87" s="143"/>
      <c r="AC87" s="143"/>
      <c r="AD87" s="143"/>
      <c r="AE87" s="143"/>
      <c r="AF87" s="143"/>
      <c r="AG87" s="143" t="s">
        <v>107</v>
      </c>
      <c r="AH87" s="143">
        <v>0</v>
      </c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x14ac:dyDescent="0.2">
      <c r="A88" s="170">
        <v>36</v>
      </c>
      <c r="B88" s="171" t="s">
        <v>224</v>
      </c>
      <c r="C88" s="179" t="s">
        <v>225</v>
      </c>
      <c r="D88" s="172" t="s">
        <v>208</v>
      </c>
      <c r="E88" s="173">
        <v>1</v>
      </c>
      <c r="F88" s="174">
        <v>0</v>
      </c>
      <c r="G88" s="175">
        <f>+F88*E88</f>
        <v>0</v>
      </c>
      <c r="H88" s="149">
        <v>425</v>
      </c>
      <c r="I88" s="149">
        <v>425</v>
      </c>
      <c r="J88" s="149">
        <v>0</v>
      </c>
      <c r="K88" s="149">
        <v>0</v>
      </c>
      <c r="L88" s="149">
        <v>21</v>
      </c>
      <c r="M88" s="149">
        <v>514.25</v>
      </c>
      <c r="N88" s="148">
        <v>6.7000000000000004E-2</v>
      </c>
      <c r="O88" s="148">
        <v>6.7000000000000004E-2</v>
      </c>
      <c r="P88" s="148">
        <v>0</v>
      </c>
      <c r="Q88" s="148">
        <v>0</v>
      </c>
      <c r="R88" s="149" t="s">
        <v>149</v>
      </c>
      <c r="S88" s="149" t="s">
        <v>103</v>
      </c>
      <c r="T88" s="149" t="s">
        <v>103</v>
      </c>
      <c r="U88" s="149">
        <v>0</v>
      </c>
      <c r="V88" s="149">
        <v>0</v>
      </c>
      <c r="W88" s="149"/>
      <c r="X88" s="149" t="s">
        <v>150</v>
      </c>
      <c r="Y88" s="143"/>
      <c r="Z88" s="143"/>
      <c r="AA88" s="143"/>
      <c r="AB88" s="143"/>
      <c r="AC88" s="143"/>
      <c r="AD88" s="143"/>
      <c r="AE88" s="143"/>
      <c r="AF88" s="143"/>
      <c r="AG88" s="143" t="s">
        <v>191</v>
      </c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x14ac:dyDescent="0.2">
      <c r="A89" s="170">
        <v>37</v>
      </c>
      <c r="B89" s="171" t="s">
        <v>226</v>
      </c>
      <c r="C89" s="179" t="s">
        <v>227</v>
      </c>
      <c r="D89" s="172" t="s">
        <v>208</v>
      </c>
      <c r="E89" s="173">
        <v>2</v>
      </c>
      <c r="F89" s="174">
        <v>0</v>
      </c>
      <c r="G89" s="175">
        <f>+F89*E89</f>
        <v>0</v>
      </c>
      <c r="H89" s="149">
        <v>425</v>
      </c>
      <c r="I89" s="149">
        <v>850</v>
      </c>
      <c r="J89" s="149">
        <v>0</v>
      </c>
      <c r="K89" s="149">
        <v>0</v>
      </c>
      <c r="L89" s="149">
        <v>21</v>
      </c>
      <c r="M89" s="149">
        <v>1028.5</v>
      </c>
      <c r="N89" s="148">
        <v>6.7000000000000004E-2</v>
      </c>
      <c r="O89" s="148">
        <v>0.13400000000000001</v>
      </c>
      <c r="P89" s="148">
        <v>0</v>
      </c>
      <c r="Q89" s="148">
        <v>0</v>
      </c>
      <c r="R89" s="149" t="s">
        <v>149</v>
      </c>
      <c r="S89" s="149" t="s">
        <v>103</v>
      </c>
      <c r="T89" s="149" t="s">
        <v>103</v>
      </c>
      <c r="U89" s="149">
        <v>0</v>
      </c>
      <c r="V89" s="149">
        <v>0</v>
      </c>
      <c r="W89" s="149"/>
      <c r="X89" s="149" t="s">
        <v>150</v>
      </c>
      <c r="Y89" s="143"/>
      <c r="Z89" s="143"/>
      <c r="AA89" s="143"/>
      <c r="AB89" s="143"/>
      <c r="AC89" s="143"/>
      <c r="AD89" s="143"/>
      <c r="AE89" s="143"/>
      <c r="AF89" s="143"/>
      <c r="AG89" s="143" t="s">
        <v>191</v>
      </c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x14ac:dyDescent="0.2">
      <c r="A90" s="158" t="s">
        <v>98</v>
      </c>
      <c r="B90" s="159" t="s">
        <v>62</v>
      </c>
      <c r="C90" s="176" t="s">
        <v>63</v>
      </c>
      <c r="D90" s="160"/>
      <c r="E90" s="161"/>
      <c r="F90" s="162"/>
      <c r="G90" s="163">
        <f>SUM(G91:G99)</f>
        <v>0</v>
      </c>
      <c r="H90" s="157"/>
      <c r="I90" s="157">
        <v>0</v>
      </c>
      <c r="J90" s="157"/>
      <c r="K90" s="157">
        <v>16613.55</v>
      </c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AG90" t="s">
        <v>99</v>
      </c>
    </row>
    <row r="91" spans="1:60" x14ac:dyDescent="0.2">
      <c r="A91" s="164">
        <v>38</v>
      </c>
      <c r="B91" s="165" t="s">
        <v>228</v>
      </c>
      <c r="C91" s="177" t="s">
        <v>229</v>
      </c>
      <c r="D91" s="166" t="s">
        <v>142</v>
      </c>
      <c r="E91" s="167">
        <v>53.88</v>
      </c>
      <c r="F91" s="168">
        <v>0</v>
      </c>
      <c r="G91" s="175">
        <f>+F91*E91</f>
        <v>0</v>
      </c>
      <c r="H91" s="149">
        <v>0</v>
      </c>
      <c r="I91" s="149">
        <v>0</v>
      </c>
      <c r="J91" s="149">
        <v>58.1</v>
      </c>
      <c r="K91" s="149">
        <v>3130.4280000000003</v>
      </c>
      <c r="L91" s="149">
        <v>21</v>
      </c>
      <c r="M91" s="149">
        <v>3787.8202999999999</v>
      </c>
      <c r="N91" s="148">
        <v>0</v>
      </c>
      <c r="O91" s="148">
        <v>0</v>
      </c>
      <c r="P91" s="148">
        <v>0.22500000000000001</v>
      </c>
      <c r="Q91" s="148">
        <v>12.123000000000001</v>
      </c>
      <c r="R91" s="149"/>
      <c r="S91" s="149" t="s">
        <v>103</v>
      </c>
      <c r="T91" s="149" t="s">
        <v>103</v>
      </c>
      <c r="U91" s="149">
        <v>0.14199999999999999</v>
      </c>
      <c r="V91" s="149">
        <v>7.6509599999999995</v>
      </c>
      <c r="W91" s="149"/>
      <c r="X91" s="149" t="s">
        <v>104</v>
      </c>
      <c r="Y91" s="143"/>
      <c r="Z91" s="143"/>
      <c r="AA91" s="143"/>
      <c r="AB91" s="143"/>
      <c r="AC91" s="143"/>
      <c r="AD91" s="143"/>
      <c r="AE91" s="143"/>
      <c r="AF91" s="143"/>
      <c r="AG91" s="143" t="s">
        <v>120</v>
      </c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x14ac:dyDescent="0.2">
      <c r="A92" s="146"/>
      <c r="B92" s="147"/>
      <c r="C92" s="178" t="s">
        <v>230</v>
      </c>
      <c r="D92" s="150"/>
      <c r="E92" s="151">
        <v>17.760000000000002</v>
      </c>
      <c r="F92" s="149"/>
      <c r="G92" s="149"/>
      <c r="H92" s="149"/>
      <c r="I92" s="149"/>
      <c r="J92" s="149"/>
      <c r="K92" s="149"/>
      <c r="L92" s="149"/>
      <c r="M92" s="149"/>
      <c r="N92" s="148"/>
      <c r="O92" s="148"/>
      <c r="P92" s="148"/>
      <c r="Q92" s="148"/>
      <c r="R92" s="149"/>
      <c r="S92" s="149"/>
      <c r="T92" s="149"/>
      <c r="U92" s="149"/>
      <c r="V92" s="149"/>
      <c r="W92" s="149"/>
      <c r="X92" s="149"/>
      <c r="Y92" s="143"/>
      <c r="Z92" s="143"/>
      <c r="AA92" s="143"/>
      <c r="AB92" s="143"/>
      <c r="AC92" s="143"/>
      <c r="AD92" s="143"/>
      <c r="AE92" s="143"/>
      <c r="AF92" s="143"/>
      <c r="AG92" s="143" t="s">
        <v>107</v>
      </c>
      <c r="AH92" s="143">
        <v>0</v>
      </c>
      <c r="AI92" s="143"/>
      <c r="AJ92" s="143"/>
      <c r="AK92" s="143"/>
      <c r="AL92" s="143"/>
      <c r="AM92" s="143"/>
      <c r="AN92" s="143"/>
      <c r="AO92" s="143"/>
      <c r="AP92" s="143"/>
      <c r="AQ92" s="143"/>
      <c r="AR92" s="143"/>
      <c r="AS92" s="143"/>
      <c r="AT92" s="143"/>
      <c r="AU92" s="143"/>
      <c r="AV92" s="143"/>
      <c r="AW92" s="143"/>
      <c r="AX92" s="143"/>
      <c r="AY92" s="143"/>
      <c r="AZ92" s="143"/>
      <c r="BA92" s="143"/>
      <c r="BB92" s="143"/>
      <c r="BC92" s="143"/>
      <c r="BD92" s="143"/>
      <c r="BE92" s="143"/>
      <c r="BF92" s="143"/>
      <c r="BG92" s="143"/>
      <c r="BH92" s="143"/>
    </row>
    <row r="93" spans="1:60" x14ac:dyDescent="0.2">
      <c r="A93" s="146"/>
      <c r="B93" s="147"/>
      <c r="C93" s="178" t="s">
        <v>231</v>
      </c>
      <c r="D93" s="150"/>
      <c r="E93" s="151">
        <v>36.119999999999997</v>
      </c>
      <c r="F93" s="149"/>
      <c r="G93" s="149"/>
      <c r="H93" s="149"/>
      <c r="I93" s="149"/>
      <c r="J93" s="149"/>
      <c r="K93" s="149"/>
      <c r="L93" s="149"/>
      <c r="M93" s="149"/>
      <c r="N93" s="148"/>
      <c r="O93" s="148"/>
      <c r="P93" s="148"/>
      <c r="Q93" s="148"/>
      <c r="R93" s="149"/>
      <c r="S93" s="149"/>
      <c r="T93" s="149"/>
      <c r="U93" s="149"/>
      <c r="V93" s="149"/>
      <c r="W93" s="149"/>
      <c r="X93" s="149"/>
      <c r="Y93" s="143"/>
      <c r="Z93" s="143"/>
      <c r="AA93" s="143"/>
      <c r="AB93" s="143"/>
      <c r="AC93" s="143"/>
      <c r="AD93" s="143"/>
      <c r="AE93" s="143"/>
      <c r="AF93" s="143"/>
      <c r="AG93" s="143" t="s">
        <v>107</v>
      </c>
      <c r="AH93" s="143">
        <v>0</v>
      </c>
      <c r="AI93" s="143"/>
      <c r="AJ93" s="143"/>
      <c r="AK93" s="143"/>
      <c r="AL93" s="143"/>
      <c r="AM93" s="143"/>
      <c r="AN93" s="143"/>
      <c r="AO93" s="143"/>
      <c r="AP93" s="143"/>
      <c r="AQ93" s="143"/>
      <c r="AR93" s="143"/>
      <c r="AS93" s="143"/>
      <c r="AT93" s="143"/>
      <c r="AU93" s="143"/>
      <c r="AV93" s="143"/>
      <c r="AW93" s="143"/>
      <c r="AX93" s="143"/>
      <c r="AY93" s="143"/>
      <c r="AZ93" s="143"/>
      <c r="BA93" s="143"/>
      <c r="BB93" s="143"/>
      <c r="BC93" s="143"/>
      <c r="BD93" s="143"/>
      <c r="BE93" s="143"/>
      <c r="BF93" s="143"/>
      <c r="BG93" s="143"/>
      <c r="BH93" s="143"/>
    </row>
    <row r="94" spans="1:60" x14ac:dyDescent="0.2">
      <c r="A94" s="164">
        <v>39</v>
      </c>
      <c r="B94" s="165" t="s">
        <v>232</v>
      </c>
      <c r="C94" s="177" t="s">
        <v>233</v>
      </c>
      <c r="D94" s="166" t="s">
        <v>213</v>
      </c>
      <c r="E94" s="167">
        <v>78.260000000000005</v>
      </c>
      <c r="F94" s="168">
        <v>0</v>
      </c>
      <c r="G94" s="175">
        <f>+F94*E94</f>
        <v>0</v>
      </c>
      <c r="H94" s="149">
        <v>0</v>
      </c>
      <c r="I94" s="149">
        <v>0</v>
      </c>
      <c r="J94" s="149">
        <v>112</v>
      </c>
      <c r="K94" s="149">
        <v>8765.1200000000008</v>
      </c>
      <c r="L94" s="149">
        <v>21</v>
      </c>
      <c r="M94" s="149">
        <v>10605.7952</v>
      </c>
      <c r="N94" s="148">
        <v>0</v>
      </c>
      <c r="O94" s="148">
        <v>0</v>
      </c>
      <c r="P94" s="148">
        <v>0.22</v>
      </c>
      <c r="Q94" s="148">
        <v>17.217200000000002</v>
      </c>
      <c r="R94" s="149"/>
      <c r="S94" s="149" t="s">
        <v>103</v>
      </c>
      <c r="T94" s="149" t="s">
        <v>103</v>
      </c>
      <c r="U94" s="149">
        <v>0.14299999999999999</v>
      </c>
      <c r="V94" s="149">
        <v>11.191179999999999</v>
      </c>
      <c r="W94" s="149"/>
      <c r="X94" s="149" t="s">
        <v>104</v>
      </c>
      <c r="Y94" s="143"/>
      <c r="Z94" s="143"/>
      <c r="AA94" s="143"/>
      <c r="AB94" s="143"/>
      <c r="AC94" s="143"/>
      <c r="AD94" s="143"/>
      <c r="AE94" s="143"/>
      <c r="AF94" s="143"/>
      <c r="AG94" s="143" t="s">
        <v>120</v>
      </c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</row>
    <row r="95" spans="1:60" x14ac:dyDescent="0.2">
      <c r="A95" s="146"/>
      <c r="B95" s="147"/>
      <c r="C95" s="178" t="s">
        <v>234</v>
      </c>
      <c r="D95" s="150"/>
      <c r="E95" s="151">
        <v>12.2</v>
      </c>
      <c r="F95" s="149"/>
      <c r="G95" s="149"/>
      <c r="H95" s="149"/>
      <c r="I95" s="149"/>
      <c r="J95" s="149"/>
      <c r="K95" s="149"/>
      <c r="L95" s="149"/>
      <c r="M95" s="149"/>
      <c r="N95" s="148"/>
      <c r="O95" s="148"/>
      <c r="P95" s="148"/>
      <c r="Q95" s="148"/>
      <c r="R95" s="149"/>
      <c r="S95" s="149"/>
      <c r="T95" s="149"/>
      <c r="U95" s="149"/>
      <c r="V95" s="149"/>
      <c r="W95" s="149"/>
      <c r="X95" s="149"/>
      <c r="Y95" s="143"/>
      <c r="Z95" s="143"/>
      <c r="AA95" s="143"/>
      <c r="AB95" s="143"/>
      <c r="AC95" s="143"/>
      <c r="AD95" s="143"/>
      <c r="AE95" s="143"/>
      <c r="AF95" s="143"/>
      <c r="AG95" s="143" t="s">
        <v>107</v>
      </c>
      <c r="AH95" s="143">
        <v>0</v>
      </c>
      <c r="AI95" s="143"/>
      <c r="AJ95" s="143"/>
      <c r="AK95" s="143"/>
      <c r="AL95" s="143"/>
      <c r="AM95" s="143"/>
      <c r="AN95" s="143"/>
      <c r="AO95" s="143"/>
      <c r="AP95" s="143"/>
      <c r="AQ95" s="143"/>
      <c r="AR95" s="143"/>
      <c r="AS95" s="143"/>
      <c r="AT95" s="143"/>
      <c r="AU95" s="143"/>
      <c r="AV95" s="143"/>
      <c r="AW95" s="143"/>
      <c r="AX95" s="143"/>
      <c r="AY95" s="143"/>
      <c r="AZ95" s="143"/>
      <c r="BA95" s="143"/>
      <c r="BB95" s="143"/>
      <c r="BC95" s="143"/>
      <c r="BD95" s="143"/>
      <c r="BE95" s="143"/>
      <c r="BF95" s="143"/>
      <c r="BG95" s="143"/>
      <c r="BH95" s="143"/>
    </row>
    <row r="96" spans="1:60" x14ac:dyDescent="0.2">
      <c r="A96" s="146"/>
      <c r="B96" s="147"/>
      <c r="C96" s="178" t="s">
        <v>235</v>
      </c>
      <c r="D96" s="150"/>
      <c r="E96" s="151">
        <v>10.1</v>
      </c>
      <c r="F96" s="149"/>
      <c r="G96" s="149"/>
      <c r="H96" s="149"/>
      <c r="I96" s="149"/>
      <c r="J96" s="149"/>
      <c r="K96" s="149"/>
      <c r="L96" s="149"/>
      <c r="M96" s="149"/>
      <c r="N96" s="148"/>
      <c r="O96" s="148"/>
      <c r="P96" s="148"/>
      <c r="Q96" s="148"/>
      <c r="R96" s="149"/>
      <c r="S96" s="149"/>
      <c r="T96" s="149"/>
      <c r="U96" s="149"/>
      <c r="V96" s="149"/>
      <c r="W96" s="149"/>
      <c r="X96" s="149"/>
      <c r="Y96" s="143"/>
      <c r="Z96" s="143"/>
      <c r="AA96" s="143"/>
      <c r="AB96" s="143"/>
      <c r="AC96" s="143"/>
      <c r="AD96" s="143"/>
      <c r="AE96" s="143"/>
      <c r="AF96" s="143"/>
      <c r="AG96" s="143" t="s">
        <v>107</v>
      </c>
      <c r="AH96" s="143">
        <v>0</v>
      </c>
      <c r="AI96" s="143"/>
      <c r="AJ96" s="143"/>
      <c r="AK96" s="143"/>
      <c r="AL96" s="143"/>
      <c r="AM96" s="143"/>
      <c r="AN96" s="143"/>
      <c r="AO96" s="143"/>
      <c r="AP96" s="143"/>
      <c r="AQ96" s="143"/>
      <c r="AR96" s="143"/>
      <c r="AS96" s="143"/>
      <c r="AT96" s="143"/>
      <c r="AU96" s="143"/>
      <c r="AV96" s="143"/>
      <c r="AW96" s="143"/>
      <c r="AX96" s="143"/>
      <c r="AY96" s="143"/>
      <c r="AZ96" s="143"/>
      <c r="BA96" s="143"/>
      <c r="BB96" s="143"/>
      <c r="BC96" s="143"/>
      <c r="BD96" s="143"/>
      <c r="BE96" s="143"/>
      <c r="BF96" s="143"/>
      <c r="BG96" s="143"/>
      <c r="BH96" s="143"/>
    </row>
    <row r="97" spans="1:60" x14ac:dyDescent="0.2">
      <c r="A97" s="146"/>
      <c r="B97" s="147"/>
      <c r="C97" s="178" t="s">
        <v>236</v>
      </c>
      <c r="D97" s="150"/>
      <c r="E97" s="151">
        <v>55.96</v>
      </c>
      <c r="F97" s="149"/>
      <c r="G97" s="149"/>
      <c r="H97" s="149"/>
      <c r="I97" s="149"/>
      <c r="J97" s="149"/>
      <c r="K97" s="149"/>
      <c r="L97" s="149"/>
      <c r="M97" s="149"/>
      <c r="N97" s="148"/>
      <c r="O97" s="148"/>
      <c r="P97" s="148"/>
      <c r="Q97" s="148"/>
      <c r="R97" s="149"/>
      <c r="S97" s="149"/>
      <c r="T97" s="149"/>
      <c r="U97" s="149"/>
      <c r="V97" s="149"/>
      <c r="W97" s="149"/>
      <c r="X97" s="149"/>
      <c r="Y97" s="143"/>
      <c r="Z97" s="143"/>
      <c r="AA97" s="143"/>
      <c r="AB97" s="143"/>
      <c r="AC97" s="143"/>
      <c r="AD97" s="143"/>
      <c r="AE97" s="143"/>
      <c r="AF97" s="143"/>
      <c r="AG97" s="143" t="s">
        <v>107</v>
      </c>
      <c r="AH97" s="143">
        <v>0</v>
      </c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</row>
    <row r="98" spans="1:60" x14ac:dyDescent="0.2">
      <c r="A98" s="170">
        <v>40</v>
      </c>
      <c r="B98" s="171" t="s">
        <v>237</v>
      </c>
      <c r="C98" s="179" t="s">
        <v>238</v>
      </c>
      <c r="D98" s="172" t="s">
        <v>208</v>
      </c>
      <c r="E98" s="173">
        <v>2</v>
      </c>
      <c r="F98" s="174">
        <v>0</v>
      </c>
      <c r="G98" s="175">
        <f>+F98*E98</f>
        <v>0</v>
      </c>
      <c r="H98" s="149">
        <v>0</v>
      </c>
      <c r="I98" s="149">
        <v>0</v>
      </c>
      <c r="J98" s="149">
        <v>984</v>
      </c>
      <c r="K98" s="149">
        <v>1968</v>
      </c>
      <c r="L98" s="149">
        <v>21</v>
      </c>
      <c r="M98" s="149">
        <v>2381.2799999999997</v>
      </c>
      <c r="N98" s="148">
        <v>0</v>
      </c>
      <c r="O98" s="148">
        <v>0</v>
      </c>
      <c r="P98" s="148">
        <v>4.0000000000000001E-3</v>
      </c>
      <c r="Q98" s="148">
        <v>8.0000000000000002E-3</v>
      </c>
      <c r="R98" s="149"/>
      <c r="S98" s="149" t="s">
        <v>239</v>
      </c>
      <c r="T98" s="149" t="s">
        <v>240</v>
      </c>
      <c r="U98" s="149">
        <v>0.17399999999999999</v>
      </c>
      <c r="V98" s="149">
        <v>0.34799999999999998</v>
      </c>
      <c r="W98" s="149"/>
      <c r="X98" s="149" t="s">
        <v>104</v>
      </c>
      <c r="Y98" s="143"/>
      <c r="Z98" s="143"/>
      <c r="AA98" s="143"/>
      <c r="AB98" s="143"/>
      <c r="AC98" s="143"/>
      <c r="AD98" s="143"/>
      <c r="AE98" s="143"/>
      <c r="AF98" s="143"/>
      <c r="AG98" s="143" t="s">
        <v>105</v>
      </c>
      <c r="AH98" s="143"/>
      <c r="AI98" s="143"/>
      <c r="AJ98" s="143"/>
      <c r="AK98" s="143"/>
      <c r="AL98" s="143"/>
      <c r="AM98" s="143"/>
      <c r="AN98" s="143"/>
      <c r="AO98" s="143"/>
      <c r="AP98" s="143"/>
      <c r="AQ98" s="143"/>
      <c r="AR98" s="143"/>
      <c r="AS98" s="143"/>
      <c r="AT98" s="143"/>
      <c r="AU98" s="143"/>
      <c r="AV98" s="143"/>
      <c r="AW98" s="143"/>
      <c r="AX98" s="143"/>
      <c r="AY98" s="143"/>
      <c r="AZ98" s="143"/>
      <c r="BA98" s="143"/>
      <c r="BB98" s="143"/>
      <c r="BC98" s="143"/>
      <c r="BD98" s="143"/>
      <c r="BE98" s="143"/>
      <c r="BF98" s="143"/>
      <c r="BG98" s="143"/>
      <c r="BH98" s="143"/>
    </row>
    <row r="99" spans="1:60" x14ac:dyDescent="0.2">
      <c r="A99" s="170">
        <v>41</v>
      </c>
      <c r="B99" s="171" t="s">
        <v>241</v>
      </c>
      <c r="C99" s="179" t="s">
        <v>242</v>
      </c>
      <c r="D99" s="172" t="s">
        <v>243</v>
      </c>
      <c r="E99" s="173">
        <v>1</v>
      </c>
      <c r="F99" s="174">
        <v>0</v>
      </c>
      <c r="G99" s="175">
        <f>+F99*E99</f>
        <v>0</v>
      </c>
      <c r="H99" s="149">
        <v>0</v>
      </c>
      <c r="I99" s="149">
        <v>0</v>
      </c>
      <c r="J99" s="149">
        <v>2750</v>
      </c>
      <c r="K99" s="149">
        <v>2750</v>
      </c>
      <c r="L99" s="149">
        <v>21</v>
      </c>
      <c r="M99" s="149">
        <v>3327.5</v>
      </c>
      <c r="N99" s="148">
        <v>0</v>
      </c>
      <c r="O99" s="148">
        <v>0</v>
      </c>
      <c r="P99" s="148">
        <v>0</v>
      </c>
      <c r="Q99" s="148">
        <v>0</v>
      </c>
      <c r="R99" s="149"/>
      <c r="S99" s="149" t="s">
        <v>239</v>
      </c>
      <c r="T99" s="149" t="s">
        <v>240</v>
      </c>
      <c r="U99" s="149">
        <v>0</v>
      </c>
      <c r="V99" s="149">
        <v>0</v>
      </c>
      <c r="W99" s="149"/>
      <c r="X99" s="149" t="s">
        <v>143</v>
      </c>
      <c r="Y99" s="143"/>
      <c r="Z99" s="143"/>
      <c r="AA99" s="143"/>
      <c r="AB99" s="143"/>
      <c r="AC99" s="143"/>
      <c r="AD99" s="143"/>
      <c r="AE99" s="143"/>
      <c r="AF99" s="143"/>
      <c r="AG99" s="143" t="s">
        <v>244</v>
      </c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3"/>
      <c r="AZ99" s="143"/>
      <c r="BA99" s="143"/>
      <c r="BB99" s="143"/>
      <c r="BC99" s="143"/>
      <c r="BD99" s="143"/>
      <c r="BE99" s="143"/>
      <c r="BF99" s="143"/>
      <c r="BG99" s="143"/>
      <c r="BH99" s="143"/>
    </row>
    <row r="100" spans="1:60" x14ac:dyDescent="0.2">
      <c r="A100" s="158" t="s">
        <v>98</v>
      </c>
      <c r="B100" s="159" t="s">
        <v>64</v>
      </c>
      <c r="C100" s="176" t="s">
        <v>65</v>
      </c>
      <c r="D100" s="160"/>
      <c r="E100" s="161"/>
      <c r="F100" s="162"/>
      <c r="G100" s="163">
        <f>+G101</f>
        <v>0</v>
      </c>
      <c r="H100" s="157"/>
      <c r="I100" s="157">
        <v>0</v>
      </c>
      <c r="J100" s="157"/>
      <c r="K100" s="157">
        <v>43529.52</v>
      </c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AG100" t="s">
        <v>99</v>
      </c>
    </row>
    <row r="101" spans="1:60" x14ac:dyDescent="0.2">
      <c r="A101" s="170">
        <v>42</v>
      </c>
      <c r="B101" s="171" t="s">
        <v>245</v>
      </c>
      <c r="C101" s="179" t="s">
        <v>246</v>
      </c>
      <c r="D101" s="172" t="s">
        <v>148</v>
      </c>
      <c r="E101" s="173">
        <v>184.83872</v>
      </c>
      <c r="F101" s="174">
        <v>0</v>
      </c>
      <c r="G101" s="175">
        <f>+F101*E101</f>
        <v>0</v>
      </c>
      <c r="H101" s="149">
        <v>0</v>
      </c>
      <c r="I101" s="149">
        <v>0</v>
      </c>
      <c r="J101" s="149">
        <v>235.5</v>
      </c>
      <c r="K101" s="149">
        <v>43529.518559999997</v>
      </c>
      <c r="L101" s="149">
        <v>21</v>
      </c>
      <c r="M101" s="149">
        <v>52670.719199999992</v>
      </c>
      <c r="N101" s="148">
        <v>0</v>
      </c>
      <c r="O101" s="148">
        <v>0</v>
      </c>
      <c r="P101" s="148">
        <v>0</v>
      </c>
      <c r="Q101" s="148">
        <v>0</v>
      </c>
      <c r="R101" s="149"/>
      <c r="S101" s="149" t="s">
        <v>103</v>
      </c>
      <c r="T101" s="149" t="s">
        <v>103</v>
      </c>
      <c r="U101" s="149">
        <v>0.39</v>
      </c>
      <c r="V101" s="149">
        <v>72.087100800000002</v>
      </c>
      <c r="W101" s="149"/>
      <c r="X101" s="149" t="s">
        <v>247</v>
      </c>
      <c r="Y101" s="143"/>
      <c r="Z101" s="143"/>
      <c r="AA101" s="143"/>
      <c r="AB101" s="143"/>
      <c r="AC101" s="143"/>
      <c r="AD101" s="143"/>
      <c r="AE101" s="143"/>
      <c r="AF101" s="143"/>
      <c r="AG101" s="143" t="s">
        <v>248</v>
      </c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3"/>
      <c r="AZ101" s="143"/>
      <c r="BA101" s="143"/>
      <c r="BB101" s="143"/>
      <c r="BC101" s="143"/>
      <c r="BD101" s="143"/>
      <c r="BE101" s="143"/>
      <c r="BF101" s="143"/>
      <c r="BG101" s="143"/>
      <c r="BH101" s="143"/>
    </row>
    <row r="102" spans="1:60" x14ac:dyDescent="0.2">
      <c r="A102" s="158" t="s">
        <v>98</v>
      </c>
      <c r="B102" s="159" t="s">
        <v>66</v>
      </c>
      <c r="C102" s="176" t="s">
        <v>67</v>
      </c>
      <c r="D102" s="160"/>
      <c r="E102" s="161"/>
      <c r="F102" s="162"/>
      <c r="G102" s="163">
        <f>+G103</f>
        <v>0</v>
      </c>
      <c r="H102" s="157"/>
      <c r="I102" s="157">
        <v>0</v>
      </c>
      <c r="J102" s="157"/>
      <c r="K102" s="157">
        <v>0</v>
      </c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AG102" t="s">
        <v>99</v>
      </c>
    </row>
    <row r="103" spans="1:60" x14ac:dyDescent="0.2">
      <c r="A103" s="170">
        <v>43</v>
      </c>
      <c r="B103" s="171" t="s">
        <v>249</v>
      </c>
      <c r="C103" s="179" t="s">
        <v>250</v>
      </c>
      <c r="D103" s="172" t="s">
        <v>251</v>
      </c>
      <c r="E103" s="173">
        <v>1</v>
      </c>
      <c r="F103" s="174">
        <v>0</v>
      </c>
      <c r="G103" s="175">
        <f>+F103*E103</f>
        <v>0</v>
      </c>
      <c r="H103" s="149">
        <v>0</v>
      </c>
      <c r="I103" s="149">
        <v>0</v>
      </c>
      <c r="J103" s="149">
        <v>0</v>
      </c>
      <c r="K103" s="149">
        <v>0</v>
      </c>
      <c r="L103" s="149">
        <v>21</v>
      </c>
      <c r="M103" s="149">
        <v>0</v>
      </c>
      <c r="N103" s="148">
        <v>0</v>
      </c>
      <c r="O103" s="148">
        <v>0</v>
      </c>
      <c r="P103" s="148">
        <v>0</v>
      </c>
      <c r="Q103" s="148">
        <v>0</v>
      </c>
      <c r="R103" s="149"/>
      <c r="S103" s="149" t="s">
        <v>239</v>
      </c>
      <c r="T103" s="149" t="s">
        <v>240</v>
      </c>
      <c r="U103" s="149">
        <v>0</v>
      </c>
      <c r="V103" s="149">
        <v>0</v>
      </c>
      <c r="W103" s="149"/>
      <c r="X103" s="149" t="s">
        <v>104</v>
      </c>
      <c r="Y103" s="143"/>
      <c r="Z103" s="143"/>
      <c r="AA103" s="143"/>
      <c r="AB103" s="143"/>
      <c r="AC103" s="143"/>
      <c r="AD103" s="143"/>
      <c r="AE103" s="143"/>
      <c r="AF103" s="143"/>
      <c r="AG103" s="143" t="s">
        <v>105</v>
      </c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3"/>
      <c r="AZ103" s="143"/>
      <c r="BA103" s="143"/>
      <c r="BB103" s="143"/>
      <c r="BC103" s="143"/>
      <c r="BD103" s="143"/>
      <c r="BE103" s="143"/>
      <c r="BF103" s="143"/>
      <c r="BG103" s="143"/>
      <c r="BH103" s="143"/>
    </row>
    <row r="104" spans="1:60" x14ac:dyDescent="0.2">
      <c r="A104" s="158" t="s">
        <v>98</v>
      </c>
      <c r="B104" s="159" t="s">
        <v>68</v>
      </c>
      <c r="C104" s="176" t="s">
        <v>69</v>
      </c>
      <c r="D104" s="160"/>
      <c r="E104" s="161"/>
      <c r="F104" s="162"/>
      <c r="G104" s="163">
        <f>SUM(G105:G109)</f>
        <v>0</v>
      </c>
      <c r="H104" s="157"/>
      <c r="I104" s="157">
        <v>0</v>
      </c>
      <c r="J104" s="157"/>
      <c r="K104" s="157">
        <v>103973.64</v>
      </c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AG104" t="s">
        <v>99</v>
      </c>
    </row>
    <row r="105" spans="1:60" x14ac:dyDescent="0.2">
      <c r="A105" s="170">
        <v>44</v>
      </c>
      <c r="B105" s="171" t="s">
        <v>252</v>
      </c>
      <c r="C105" s="179" t="s">
        <v>253</v>
      </c>
      <c r="D105" s="172" t="s">
        <v>148</v>
      </c>
      <c r="E105" s="173">
        <v>46.752839999999999</v>
      </c>
      <c r="F105" s="174">
        <v>0</v>
      </c>
      <c r="G105" s="175">
        <f>+F105*E105</f>
        <v>0</v>
      </c>
      <c r="H105" s="149">
        <v>0</v>
      </c>
      <c r="I105" s="149">
        <v>0</v>
      </c>
      <c r="J105" s="149">
        <v>46.1</v>
      </c>
      <c r="K105" s="149">
        <v>2155.3059240000002</v>
      </c>
      <c r="L105" s="149">
        <v>21</v>
      </c>
      <c r="M105" s="149">
        <v>2607.9250999999999</v>
      </c>
      <c r="N105" s="148">
        <v>0</v>
      </c>
      <c r="O105" s="148">
        <v>0</v>
      </c>
      <c r="P105" s="148">
        <v>0</v>
      </c>
      <c r="Q105" s="148">
        <v>0</v>
      </c>
      <c r="R105" s="149"/>
      <c r="S105" s="149" t="s">
        <v>103</v>
      </c>
      <c r="T105" s="149" t="s">
        <v>103</v>
      </c>
      <c r="U105" s="149">
        <v>0.01</v>
      </c>
      <c r="V105" s="149">
        <v>0.46752840000000001</v>
      </c>
      <c r="W105" s="149"/>
      <c r="X105" s="149" t="s">
        <v>254</v>
      </c>
      <c r="Y105" s="143"/>
      <c r="Z105" s="143"/>
      <c r="AA105" s="143"/>
      <c r="AB105" s="143"/>
      <c r="AC105" s="143"/>
      <c r="AD105" s="143"/>
      <c r="AE105" s="143"/>
      <c r="AF105" s="143"/>
      <c r="AG105" s="143" t="s">
        <v>255</v>
      </c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3"/>
      <c r="AZ105" s="143"/>
      <c r="BA105" s="143"/>
      <c r="BB105" s="143"/>
      <c r="BC105" s="143"/>
      <c r="BD105" s="143"/>
      <c r="BE105" s="143"/>
      <c r="BF105" s="143"/>
      <c r="BG105" s="143"/>
      <c r="BH105" s="143"/>
    </row>
    <row r="106" spans="1:60" x14ac:dyDescent="0.2">
      <c r="A106" s="170">
        <v>45</v>
      </c>
      <c r="B106" s="171" t="s">
        <v>256</v>
      </c>
      <c r="C106" s="179" t="s">
        <v>257</v>
      </c>
      <c r="D106" s="172" t="s">
        <v>148</v>
      </c>
      <c r="E106" s="173">
        <v>888.30395999999996</v>
      </c>
      <c r="F106" s="174">
        <v>0</v>
      </c>
      <c r="G106" s="175">
        <f>+F106*E106</f>
        <v>0</v>
      </c>
      <c r="H106" s="149">
        <v>0</v>
      </c>
      <c r="I106" s="149">
        <v>0</v>
      </c>
      <c r="J106" s="149">
        <v>11.7</v>
      </c>
      <c r="K106" s="149">
        <v>10393.156331999999</v>
      </c>
      <c r="L106" s="149">
        <v>21</v>
      </c>
      <c r="M106" s="149">
        <v>12575.723599999999</v>
      </c>
      <c r="N106" s="148">
        <v>0</v>
      </c>
      <c r="O106" s="148">
        <v>0</v>
      </c>
      <c r="P106" s="148">
        <v>0</v>
      </c>
      <c r="Q106" s="148">
        <v>0</v>
      </c>
      <c r="R106" s="149"/>
      <c r="S106" s="149" t="s">
        <v>103</v>
      </c>
      <c r="T106" s="149" t="s">
        <v>103</v>
      </c>
      <c r="U106" s="149">
        <v>0</v>
      </c>
      <c r="V106" s="149">
        <v>0</v>
      </c>
      <c r="W106" s="149"/>
      <c r="X106" s="149" t="s">
        <v>254</v>
      </c>
      <c r="Y106" s="143"/>
      <c r="Z106" s="143"/>
      <c r="AA106" s="143"/>
      <c r="AB106" s="143"/>
      <c r="AC106" s="143"/>
      <c r="AD106" s="143"/>
      <c r="AE106" s="143"/>
      <c r="AF106" s="143"/>
      <c r="AG106" s="143" t="s">
        <v>255</v>
      </c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3"/>
      <c r="AZ106" s="143"/>
      <c r="BA106" s="143"/>
      <c r="BB106" s="143"/>
      <c r="BC106" s="143"/>
      <c r="BD106" s="143"/>
      <c r="BE106" s="143"/>
      <c r="BF106" s="143"/>
      <c r="BG106" s="143"/>
      <c r="BH106" s="143"/>
    </row>
    <row r="107" spans="1:60" x14ac:dyDescent="0.2">
      <c r="A107" s="170">
        <v>46</v>
      </c>
      <c r="B107" s="171" t="s">
        <v>258</v>
      </c>
      <c r="C107" s="179" t="s">
        <v>259</v>
      </c>
      <c r="D107" s="172" t="s">
        <v>148</v>
      </c>
      <c r="E107" s="173">
        <v>46.752839999999999</v>
      </c>
      <c r="F107" s="174">
        <v>0</v>
      </c>
      <c r="G107" s="175">
        <f>+F107*E107</f>
        <v>0</v>
      </c>
      <c r="H107" s="149">
        <v>0</v>
      </c>
      <c r="I107" s="149">
        <v>0</v>
      </c>
      <c r="J107" s="149">
        <v>139</v>
      </c>
      <c r="K107" s="149">
        <v>6498.6447600000001</v>
      </c>
      <c r="L107" s="149">
        <v>21</v>
      </c>
      <c r="M107" s="149">
        <v>7863.3544000000002</v>
      </c>
      <c r="N107" s="148">
        <v>0</v>
      </c>
      <c r="O107" s="148">
        <v>0</v>
      </c>
      <c r="P107" s="148">
        <v>0</v>
      </c>
      <c r="Q107" s="148">
        <v>0</v>
      </c>
      <c r="R107" s="149"/>
      <c r="S107" s="149" t="s">
        <v>103</v>
      </c>
      <c r="T107" s="149" t="s">
        <v>103</v>
      </c>
      <c r="U107" s="149">
        <v>9.9000000000000005E-2</v>
      </c>
      <c r="V107" s="149">
        <v>4.6285311600000005</v>
      </c>
      <c r="W107" s="149"/>
      <c r="X107" s="149" t="s">
        <v>254</v>
      </c>
      <c r="Y107" s="143"/>
      <c r="Z107" s="143"/>
      <c r="AA107" s="143"/>
      <c r="AB107" s="143"/>
      <c r="AC107" s="143"/>
      <c r="AD107" s="143"/>
      <c r="AE107" s="143"/>
      <c r="AF107" s="143"/>
      <c r="AG107" s="143" t="s">
        <v>255</v>
      </c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</row>
    <row r="108" spans="1:60" x14ac:dyDescent="0.2">
      <c r="A108" s="170">
        <v>47</v>
      </c>
      <c r="B108" s="171" t="s">
        <v>260</v>
      </c>
      <c r="C108" s="179" t="s">
        <v>261</v>
      </c>
      <c r="D108" s="172" t="s">
        <v>148</v>
      </c>
      <c r="E108" s="173">
        <v>46.752839999999999</v>
      </c>
      <c r="F108" s="174">
        <v>0</v>
      </c>
      <c r="G108" s="175">
        <f>+F108*E108</f>
        <v>0</v>
      </c>
      <c r="H108" s="149">
        <v>0</v>
      </c>
      <c r="I108" s="149">
        <v>0</v>
      </c>
      <c r="J108" s="149">
        <v>341.5</v>
      </c>
      <c r="K108" s="149">
        <v>15966.094859999999</v>
      </c>
      <c r="L108" s="149">
        <v>21</v>
      </c>
      <c r="M108" s="149">
        <v>19318.9689</v>
      </c>
      <c r="N108" s="148">
        <v>0</v>
      </c>
      <c r="O108" s="148">
        <v>0</v>
      </c>
      <c r="P108" s="148">
        <v>0</v>
      </c>
      <c r="Q108" s="148">
        <v>0</v>
      </c>
      <c r="R108" s="149"/>
      <c r="S108" s="149" t="s">
        <v>103</v>
      </c>
      <c r="T108" s="149" t="s">
        <v>103</v>
      </c>
      <c r="U108" s="149">
        <v>0.94199999999999995</v>
      </c>
      <c r="V108" s="149">
        <v>44.041175279999997</v>
      </c>
      <c r="W108" s="149"/>
      <c r="X108" s="149" t="s">
        <v>254</v>
      </c>
      <c r="Y108" s="143"/>
      <c r="Z108" s="143"/>
      <c r="AA108" s="143"/>
      <c r="AB108" s="143"/>
      <c r="AC108" s="143"/>
      <c r="AD108" s="143"/>
      <c r="AE108" s="143"/>
      <c r="AF108" s="143"/>
      <c r="AG108" s="143" t="s">
        <v>255</v>
      </c>
      <c r="AH108" s="143"/>
      <c r="AI108" s="143"/>
      <c r="AJ108" s="143"/>
      <c r="AK108" s="143"/>
      <c r="AL108" s="143"/>
      <c r="AM108" s="143"/>
      <c r="AN108" s="143"/>
      <c r="AO108" s="143"/>
      <c r="AP108" s="143"/>
      <c r="AQ108" s="143"/>
      <c r="AR108" s="143"/>
      <c r="AS108" s="143"/>
      <c r="AT108" s="143"/>
      <c r="AU108" s="143"/>
      <c r="AV108" s="143"/>
      <c r="AW108" s="143"/>
      <c r="AX108" s="143"/>
      <c r="AY108" s="143"/>
      <c r="AZ108" s="143"/>
      <c r="BA108" s="143"/>
      <c r="BB108" s="143"/>
      <c r="BC108" s="143"/>
      <c r="BD108" s="143"/>
      <c r="BE108" s="143"/>
      <c r="BF108" s="143"/>
      <c r="BG108" s="143"/>
      <c r="BH108" s="143"/>
    </row>
    <row r="109" spans="1:60" x14ac:dyDescent="0.2">
      <c r="A109" s="170">
        <v>48</v>
      </c>
      <c r="B109" s="171" t="s">
        <v>262</v>
      </c>
      <c r="C109" s="179" t="s">
        <v>263</v>
      </c>
      <c r="D109" s="172" t="s">
        <v>148</v>
      </c>
      <c r="E109" s="173">
        <v>46.752839999999999</v>
      </c>
      <c r="F109" s="174">
        <v>0</v>
      </c>
      <c r="G109" s="175">
        <f>+F109*E109</f>
        <v>0</v>
      </c>
      <c r="H109" s="149">
        <v>0</v>
      </c>
      <c r="I109" s="149">
        <v>0</v>
      </c>
      <c r="J109" s="149">
        <v>1475</v>
      </c>
      <c r="K109" s="149">
        <v>68960.438999999998</v>
      </c>
      <c r="L109" s="149">
        <v>21</v>
      </c>
      <c r="M109" s="149">
        <v>83442.132400000002</v>
      </c>
      <c r="N109" s="148">
        <v>0</v>
      </c>
      <c r="O109" s="148">
        <v>0</v>
      </c>
      <c r="P109" s="148">
        <v>0</v>
      </c>
      <c r="Q109" s="148">
        <v>0</v>
      </c>
      <c r="R109" s="149"/>
      <c r="S109" s="149" t="s">
        <v>239</v>
      </c>
      <c r="T109" s="149" t="s">
        <v>103</v>
      </c>
      <c r="U109" s="149">
        <v>0</v>
      </c>
      <c r="V109" s="149">
        <v>0</v>
      </c>
      <c r="W109" s="149"/>
      <c r="X109" s="149" t="s">
        <v>254</v>
      </c>
      <c r="Y109" s="143"/>
      <c r="Z109" s="143"/>
      <c r="AA109" s="143"/>
      <c r="AB109" s="143"/>
      <c r="AC109" s="143"/>
      <c r="AD109" s="143"/>
      <c r="AE109" s="143"/>
      <c r="AF109" s="143"/>
      <c r="AG109" s="143" t="s">
        <v>255</v>
      </c>
      <c r="AH109" s="143"/>
      <c r="AI109" s="143"/>
      <c r="AJ109" s="143"/>
      <c r="AK109" s="143"/>
      <c r="AL109" s="143"/>
      <c r="AM109" s="143"/>
      <c r="AN109" s="143"/>
      <c r="AO109" s="143"/>
      <c r="AP109" s="143"/>
      <c r="AQ109" s="143"/>
      <c r="AR109" s="143"/>
      <c r="AS109" s="143"/>
      <c r="AT109" s="143"/>
      <c r="AU109" s="143"/>
      <c r="AV109" s="143"/>
      <c r="AW109" s="143"/>
      <c r="AX109" s="143"/>
      <c r="AY109" s="143"/>
      <c r="AZ109" s="143"/>
      <c r="BA109" s="143"/>
      <c r="BB109" s="143"/>
      <c r="BC109" s="143"/>
      <c r="BD109" s="143"/>
      <c r="BE109" s="143"/>
      <c r="BF109" s="143"/>
      <c r="BG109" s="143"/>
      <c r="BH109" s="143"/>
    </row>
    <row r="110" spans="1:60" x14ac:dyDescent="0.2">
      <c r="A110" s="158" t="s">
        <v>98</v>
      </c>
      <c r="B110" s="159" t="s">
        <v>71</v>
      </c>
      <c r="C110" s="176" t="s">
        <v>28</v>
      </c>
      <c r="D110" s="160"/>
      <c r="E110" s="161"/>
      <c r="F110" s="162"/>
      <c r="G110" s="163">
        <f>SUM(G111:G112)</f>
        <v>0</v>
      </c>
      <c r="H110" s="157"/>
      <c r="I110" s="157">
        <v>0</v>
      </c>
      <c r="J110" s="157"/>
      <c r="K110" s="157">
        <v>21197.85</v>
      </c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AG110" t="s">
        <v>99</v>
      </c>
    </row>
    <row r="111" spans="1:60" x14ac:dyDescent="0.2">
      <c r="A111" s="170">
        <v>49</v>
      </c>
      <c r="B111" s="171" t="s">
        <v>264</v>
      </c>
      <c r="C111" s="179" t="s">
        <v>265</v>
      </c>
      <c r="D111" s="172" t="s">
        <v>266</v>
      </c>
      <c r="E111" s="173">
        <v>1</v>
      </c>
      <c r="F111" s="174">
        <v>0</v>
      </c>
      <c r="G111" s="175">
        <f>+F111*E111</f>
        <v>0</v>
      </c>
      <c r="H111" s="149">
        <v>0</v>
      </c>
      <c r="I111" s="149">
        <v>0</v>
      </c>
      <c r="J111" s="149">
        <v>14963.19</v>
      </c>
      <c r="K111" s="149">
        <v>14963.19</v>
      </c>
      <c r="L111" s="149">
        <v>21</v>
      </c>
      <c r="M111" s="149">
        <v>18105.459900000002</v>
      </c>
      <c r="N111" s="148">
        <v>0</v>
      </c>
      <c r="O111" s="148">
        <v>0</v>
      </c>
      <c r="P111" s="148">
        <v>0</v>
      </c>
      <c r="Q111" s="148">
        <v>0</v>
      </c>
      <c r="R111" s="149"/>
      <c r="S111" s="149" t="s">
        <v>103</v>
      </c>
      <c r="T111" s="149" t="s">
        <v>240</v>
      </c>
      <c r="U111" s="149">
        <v>0</v>
      </c>
      <c r="V111" s="149">
        <v>0</v>
      </c>
      <c r="W111" s="149"/>
      <c r="X111" s="149" t="s">
        <v>267</v>
      </c>
      <c r="Y111" s="143"/>
      <c r="Z111" s="143"/>
      <c r="AA111" s="143"/>
      <c r="AB111" s="143"/>
      <c r="AC111" s="143"/>
      <c r="AD111" s="143"/>
      <c r="AE111" s="143"/>
      <c r="AF111" s="143"/>
      <c r="AG111" s="143" t="s">
        <v>268</v>
      </c>
      <c r="AH111" s="143"/>
      <c r="AI111" s="143"/>
      <c r="AJ111" s="143"/>
      <c r="AK111" s="143"/>
      <c r="AL111" s="143"/>
      <c r="AM111" s="143"/>
      <c r="AN111" s="143"/>
      <c r="AO111" s="143"/>
      <c r="AP111" s="143"/>
      <c r="AQ111" s="143"/>
      <c r="AR111" s="143"/>
      <c r="AS111" s="143"/>
      <c r="AT111" s="143"/>
      <c r="AU111" s="143"/>
      <c r="AV111" s="143"/>
      <c r="AW111" s="143"/>
      <c r="AX111" s="143"/>
      <c r="AY111" s="143"/>
      <c r="AZ111" s="143"/>
      <c r="BA111" s="143"/>
      <c r="BB111" s="143"/>
      <c r="BC111" s="143"/>
      <c r="BD111" s="143"/>
      <c r="BE111" s="143"/>
      <c r="BF111" s="143"/>
      <c r="BG111" s="143"/>
      <c r="BH111" s="143"/>
    </row>
    <row r="112" spans="1:60" x14ac:dyDescent="0.2">
      <c r="A112" s="170">
        <v>50</v>
      </c>
      <c r="B112" s="171" t="s">
        <v>269</v>
      </c>
      <c r="C112" s="179" t="s">
        <v>270</v>
      </c>
      <c r="D112" s="172" t="s">
        <v>266</v>
      </c>
      <c r="E112" s="173">
        <v>1</v>
      </c>
      <c r="F112" s="174">
        <v>0</v>
      </c>
      <c r="G112" s="175">
        <f>+F112*E112</f>
        <v>0</v>
      </c>
      <c r="H112" s="149">
        <v>0</v>
      </c>
      <c r="I112" s="149">
        <v>0</v>
      </c>
      <c r="J112" s="149">
        <v>6234.66</v>
      </c>
      <c r="K112" s="149">
        <v>6234.66</v>
      </c>
      <c r="L112" s="149">
        <v>21</v>
      </c>
      <c r="M112" s="149">
        <v>7543.9385999999995</v>
      </c>
      <c r="N112" s="148">
        <v>0</v>
      </c>
      <c r="O112" s="148">
        <v>0</v>
      </c>
      <c r="P112" s="148">
        <v>0</v>
      </c>
      <c r="Q112" s="148">
        <v>0</v>
      </c>
      <c r="R112" s="149"/>
      <c r="S112" s="149" t="s">
        <v>103</v>
      </c>
      <c r="T112" s="149" t="s">
        <v>240</v>
      </c>
      <c r="U112" s="149">
        <v>0</v>
      </c>
      <c r="V112" s="149">
        <v>0</v>
      </c>
      <c r="W112" s="149"/>
      <c r="X112" s="149" t="s">
        <v>267</v>
      </c>
      <c r="Y112" s="143"/>
      <c r="Z112" s="143"/>
      <c r="AA112" s="143"/>
      <c r="AB112" s="143"/>
      <c r="AC112" s="143"/>
      <c r="AD112" s="143"/>
      <c r="AE112" s="143"/>
      <c r="AF112" s="143"/>
      <c r="AG112" s="143" t="s">
        <v>268</v>
      </c>
      <c r="AH112" s="143"/>
      <c r="AI112" s="143"/>
      <c r="AJ112" s="143"/>
      <c r="AK112" s="143"/>
      <c r="AL112" s="143"/>
      <c r="AM112" s="143"/>
      <c r="AN112" s="143"/>
      <c r="AO112" s="143"/>
      <c r="AP112" s="143"/>
      <c r="AQ112" s="143"/>
      <c r="AR112" s="143"/>
      <c r="AS112" s="143"/>
      <c r="AT112" s="143"/>
      <c r="AU112" s="143"/>
      <c r="AV112" s="143"/>
      <c r="AW112" s="143"/>
      <c r="AX112" s="143"/>
      <c r="AY112" s="143"/>
      <c r="AZ112" s="143"/>
      <c r="BA112" s="143"/>
      <c r="BB112" s="143"/>
      <c r="BC112" s="143"/>
      <c r="BD112" s="143"/>
      <c r="BE112" s="143"/>
      <c r="BF112" s="143"/>
      <c r="BG112" s="143"/>
      <c r="BH112" s="143"/>
    </row>
    <row r="113" spans="1:60" x14ac:dyDescent="0.2">
      <c r="A113" s="158" t="s">
        <v>98</v>
      </c>
      <c r="B113" s="159" t="s">
        <v>72</v>
      </c>
      <c r="C113" s="176" t="s">
        <v>29</v>
      </c>
      <c r="D113" s="160"/>
      <c r="E113" s="161"/>
      <c r="F113" s="162"/>
      <c r="G113" s="163">
        <f>SUM(G114:G117)</f>
        <v>0</v>
      </c>
      <c r="H113" s="157"/>
      <c r="I113" s="157">
        <v>0</v>
      </c>
      <c r="J113" s="157"/>
      <c r="K113" s="157">
        <v>21200</v>
      </c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AG113" t="s">
        <v>99</v>
      </c>
    </row>
    <row r="114" spans="1:60" x14ac:dyDescent="0.2">
      <c r="A114" s="170">
        <v>51</v>
      </c>
      <c r="B114" s="171" t="s">
        <v>271</v>
      </c>
      <c r="C114" s="179" t="s">
        <v>272</v>
      </c>
      <c r="D114" s="172" t="s">
        <v>266</v>
      </c>
      <c r="E114" s="173">
        <v>1</v>
      </c>
      <c r="F114" s="174">
        <v>0</v>
      </c>
      <c r="G114" s="175">
        <f>+F114*E114</f>
        <v>0</v>
      </c>
      <c r="H114" s="149">
        <v>0</v>
      </c>
      <c r="I114" s="149">
        <v>0</v>
      </c>
      <c r="J114" s="149">
        <v>5800</v>
      </c>
      <c r="K114" s="149">
        <v>5800</v>
      </c>
      <c r="L114" s="149">
        <v>21</v>
      </c>
      <c r="M114" s="149">
        <v>7018</v>
      </c>
      <c r="N114" s="148">
        <v>0</v>
      </c>
      <c r="O114" s="148">
        <v>0</v>
      </c>
      <c r="P114" s="148">
        <v>0</v>
      </c>
      <c r="Q114" s="148">
        <v>0</v>
      </c>
      <c r="R114" s="149"/>
      <c r="S114" s="149" t="s">
        <v>103</v>
      </c>
      <c r="T114" s="149" t="s">
        <v>240</v>
      </c>
      <c r="U114" s="149">
        <v>0</v>
      </c>
      <c r="V114" s="149">
        <v>0</v>
      </c>
      <c r="W114" s="149"/>
      <c r="X114" s="149" t="s">
        <v>267</v>
      </c>
      <c r="Y114" s="143"/>
      <c r="Z114" s="143"/>
      <c r="AA114" s="143"/>
      <c r="AB114" s="143"/>
      <c r="AC114" s="143"/>
      <c r="AD114" s="143"/>
      <c r="AE114" s="143"/>
      <c r="AF114" s="143"/>
      <c r="AG114" s="143" t="s">
        <v>273</v>
      </c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</row>
    <row r="115" spans="1:60" x14ac:dyDescent="0.2">
      <c r="A115" s="170">
        <v>52</v>
      </c>
      <c r="B115" s="171" t="s">
        <v>274</v>
      </c>
      <c r="C115" s="179" t="s">
        <v>275</v>
      </c>
      <c r="D115" s="172" t="s">
        <v>266</v>
      </c>
      <c r="E115" s="173">
        <v>1</v>
      </c>
      <c r="F115" s="174">
        <v>0</v>
      </c>
      <c r="G115" s="175">
        <f>+F115*E115</f>
        <v>0</v>
      </c>
      <c r="H115" s="149">
        <v>0</v>
      </c>
      <c r="I115" s="149">
        <v>0</v>
      </c>
      <c r="J115" s="149">
        <v>6400</v>
      </c>
      <c r="K115" s="149">
        <v>6400</v>
      </c>
      <c r="L115" s="149">
        <v>21</v>
      </c>
      <c r="M115" s="149">
        <v>7744</v>
      </c>
      <c r="N115" s="148">
        <v>0</v>
      </c>
      <c r="O115" s="148">
        <v>0</v>
      </c>
      <c r="P115" s="148">
        <v>0</v>
      </c>
      <c r="Q115" s="148">
        <v>0</v>
      </c>
      <c r="R115" s="149"/>
      <c r="S115" s="149" t="s">
        <v>103</v>
      </c>
      <c r="T115" s="149" t="s">
        <v>240</v>
      </c>
      <c r="U115" s="149">
        <v>0</v>
      </c>
      <c r="V115" s="149">
        <v>0</v>
      </c>
      <c r="W115" s="149"/>
      <c r="X115" s="149" t="s">
        <v>267</v>
      </c>
      <c r="Y115" s="143"/>
      <c r="Z115" s="143"/>
      <c r="AA115" s="143"/>
      <c r="AB115" s="143"/>
      <c r="AC115" s="143"/>
      <c r="AD115" s="143"/>
      <c r="AE115" s="143"/>
      <c r="AF115" s="143"/>
      <c r="AG115" s="143" t="s">
        <v>273</v>
      </c>
      <c r="AH115" s="143"/>
      <c r="AI115" s="143"/>
      <c r="AJ115" s="143"/>
      <c r="AK115" s="143"/>
      <c r="AL115" s="143"/>
      <c r="AM115" s="143"/>
      <c r="AN115" s="143"/>
      <c r="AO115" s="143"/>
      <c r="AP115" s="143"/>
      <c r="AQ115" s="143"/>
      <c r="AR115" s="143"/>
      <c r="AS115" s="143"/>
      <c r="AT115" s="143"/>
      <c r="AU115" s="143"/>
      <c r="AV115" s="143"/>
      <c r="AW115" s="143"/>
      <c r="AX115" s="143"/>
      <c r="AY115" s="143"/>
      <c r="AZ115" s="143"/>
      <c r="BA115" s="143"/>
      <c r="BB115" s="143"/>
      <c r="BC115" s="143"/>
      <c r="BD115" s="143"/>
      <c r="BE115" s="143"/>
      <c r="BF115" s="143"/>
      <c r="BG115" s="143"/>
      <c r="BH115" s="143"/>
    </row>
    <row r="116" spans="1:60" x14ac:dyDescent="0.2">
      <c r="A116" s="170">
        <v>53</v>
      </c>
      <c r="B116" s="171" t="s">
        <v>276</v>
      </c>
      <c r="C116" s="179" t="s">
        <v>277</v>
      </c>
      <c r="D116" s="172" t="s">
        <v>266</v>
      </c>
      <c r="E116" s="173">
        <v>1</v>
      </c>
      <c r="F116" s="174">
        <v>0</v>
      </c>
      <c r="G116" s="175">
        <f>+F116*E116</f>
        <v>0</v>
      </c>
      <c r="H116" s="149">
        <v>0</v>
      </c>
      <c r="I116" s="149">
        <v>0</v>
      </c>
      <c r="J116" s="149">
        <v>4500</v>
      </c>
      <c r="K116" s="149">
        <v>4500</v>
      </c>
      <c r="L116" s="149">
        <v>21</v>
      </c>
      <c r="M116" s="149">
        <v>5445</v>
      </c>
      <c r="N116" s="148">
        <v>0</v>
      </c>
      <c r="O116" s="148">
        <v>0</v>
      </c>
      <c r="P116" s="148">
        <v>0</v>
      </c>
      <c r="Q116" s="148">
        <v>0</v>
      </c>
      <c r="R116" s="149"/>
      <c r="S116" s="149" t="s">
        <v>103</v>
      </c>
      <c r="T116" s="149" t="s">
        <v>240</v>
      </c>
      <c r="U116" s="149">
        <v>0</v>
      </c>
      <c r="V116" s="149">
        <v>0</v>
      </c>
      <c r="W116" s="149"/>
      <c r="X116" s="149" t="s">
        <v>267</v>
      </c>
      <c r="Y116" s="143"/>
      <c r="Z116" s="143"/>
      <c r="AA116" s="143"/>
      <c r="AB116" s="143"/>
      <c r="AC116" s="143"/>
      <c r="AD116" s="143"/>
      <c r="AE116" s="143"/>
      <c r="AF116" s="143"/>
      <c r="AG116" s="143" t="s">
        <v>273</v>
      </c>
      <c r="AH116" s="143"/>
      <c r="AI116" s="143"/>
      <c r="AJ116" s="143"/>
      <c r="AK116" s="143"/>
      <c r="AL116" s="143"/>
      <c r="AM116" s="143"/>
      <c r="AN116" s="143"/>
      <c r="AO116" s="143"/>
      <c r="AP116" s="143"/>
      <c r="AQ116" s="143"/>
      <c r="AR116" s="143"/>
      <c r="AS116" s="143"/>
      <c r="AT116" s="143"/>
      <c r="AU116" s="143"/>
      <c r="AV116" s="143"/>
      <c r="AW116" s="143"/>
      <c r="AX116" s="143"/>
      <c r="AY116" s="143"/>
      <c r="AZ116" s="143"/>
      <c r="BA116" s="143"/>
      <c r="BB116" s="143"/>
      <c r="BC116" s="143"/>
      <c r="BD116" s="143"/>
      <c r="BE116" s="143"/>
      <c r="BF116" s="143"/>
      <c r="BG116" s="143"/>
      <c r="BH116" s="143"/>
    </row>
    <row r="117" spans="1:60" x14ac:dyDescent="0.2">
      <c r="A117" s="164">
        <v>54</v>
      </c>
      <c r="B117" s="165" t="s">
        <v>278</v>
      </c>
      <c r="C117" s="177" t="s">
        <v>279</v>
      </c>
      <c r="D117" s="166" t="s">
        <v>266</v>
      </c>
      <c r="E117" s="167">
        <v>1</v>
      </c>
      <c r="F117" s="168">
        <v>0</v>
      </c>
      <c r="G117" s="175">
        <f>+F117*E117</f>
        <v>0</v>
      </c>
      <c r="H117" s="149">
        <v>0</v>
      </c>
      <c r="I117" s="149">
        <v>0</v>
      </c>
      <c r="J117" s="149">
        <v>4500</v>
      </c>
      <c r="K117" s="149">
        <v>4500</v>
      </c>
      <c r="L117" s="149">
        <v>21</v>
      </c>
      <c r="M117" s="149">
        <v>5445</v>
      </c>
      <c r="N117" s="148">
        <v>0</v>
      </c>
      <c r="O117" s="148">
        <v>0</v>
      </c>
      <c r="P117" s="148">
        <v>0</v>
      </c>
      <c r="Q117" s="148">
        <v>0</v>
      </c>
      <c r="R117" s="149"/>
      <c r="S117" s="149" t="s">
        <v>103</v>
      </c>
      <c r="T117" s="149" t="s">
        <v>240</v>
      </c>
      <c r="U117" s="149">
        <v>0</v>
      </c>
      <c r="V117" s="149">
        <v>0</v>
      </c>
      <c r="W117" s="149"/>
      <c r="X117" s="149" t="s">
        <v>267</v>
      </c>
      <c r="Y117" s="143"/>
      <c r="Z117" s="143"/>
      <c r="AA117" s="143"/>
      <c r="AB117" s="143"/>
      <c r="AC117" s="143"/>
      <c r="AD117" s="143"/>
      <c r="AE117" s="143"/>
      <c r="AF117" s="143"/>
      <c r="AG117" s="143" t="s">
        <v>273</v>
      </c>
      <c r="AH117" s="143"/>
      <c r="AI117" s="143"/>
      <c r="AJ117" s="143"/>
      <c r="AK117" s="143"/>
      <c r="AL117" s="143"/>
      <c r="AM117" s="143"/>
      <c r="AN117" s="143"/>
      <c r="AO117" s="143"/>
      <c r="AP117" s="143"/>
      <c r="AQ117" s="143"/>
      <c r="AR117" s="143"/>
      <c r="AS117" s="143"/>
      <c r="AT117" s="143"/>
      <c r="AU117" s="143"/>
      <c r="AV117" s="143"/>
      <c r="AW117" s="143"/>
      <c r="AX117" s="143"/>
      <c r="AY117" s="143"/>
      <c r="AZ117" s="143"/>
      <c r="BA117" s="143"/>
      <c r="BB117" s="143"/>
      <c r="BC117" s="143"/>
      <c r="BD117" s="143"/>
      <c r="BE117" s="143"/>
      <c r="BF117" s="143"/>
      <c r="BG117" s="143"/>
      <c r="BH117" s="143"/>
    </row>
    <row r="118" spans="1:60" x14ac:dyDescent="0.2">
      <c r="A118" s="3"/>
      <c r="B118" s="4"/>
      <c r="C118" s="183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AE118">
        <v>15</v>
      </c>
      <c r="AF118">
        <v>21</v>
      </c>
      <c r="AG118" t="s">
        <v>85</v>
      </c>
    </row>
    <row r="119" spans="1:60" x14ac:dyDescent="0.2">
      <c r="C119" s="184"/>
      <c r="D119" s="10"/>
      <c r="AG119" t="s">
        <v>280</v>
      </c>
    </row>
    <row r="120" spans="1:60" x14ac:dyDescent="0.2">
      <c r="D120" s="10"/>
    </row>
    <row r="121" spans="1:60" x14ac:dyDescent="0.2">
      <c r="D121" s="10"/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27" right="0.19685039370078741" top="0.78740157480314965" bottom="0.78740157480314965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"/>
  <sheetViews>
    <sheetView workbookViewId="0">
      <selection activeCell="F13" sqref="F13"/>
    </sheetView>
  </sheetViews>
  <sheetFormatPr defaultRowHeight="12.75" x14ac:dyDescent="0.2"/>
  <cols>
    <col min="2" max="2" width="19.140625" customWidth="1"/>
    <col min="3" max="3" width="21.42578125" customWidth="1"/>
    <col min="6" max="6" width="18.85546875" customWidth="1"/>
    <col min="7" max="7" width="24.5703125" customWidth="1"/>
  </cols>
  <sheetData>
    <row r="3" spans="1:7" ht="15.75" x14ac:dyDescent="0.25">
      <c r="A3" s="298" t="s">
        <v>6</v>
      </c>
      <c r="B3" s="298"/>
      <c r="C3" s="298"/>
      <c r="D3" s="298"/>
      <c r="E3" s="298"/>
      <c r="F3" s="298"/>
      <c r="G3" s="188"/>
    </row>
    <row r="4" spans="1:7" x14ac:dyDescent="0.2">
      <c r="A4" s="189" t="s">
        <v>7</v>
      </c>
      <c r="B4" s="190" t="s">
        <v>287</v>
      </c>
      <c r="C4" s="299"/>
      <c r="D4" s="300"/>
      <c r="E4" s="300"/>
      <c r="F4" s="301"/>
      <c r="G4" s="191"/>
    </row>
    <row r="5" spans="1:7" x14ac:dyDescent="0.2">
      <c r="A5" s="189" t="s">
        <v>8</v>
      </c>
      <c r="B5" s="190" t="s">
        <v>288</v>
      </c>
      <c r="C5" s="302" t="s">
        <v>304</v>
      </c>
      <c r="D5" s="303"/>
      <c r="E5" s="303"/>
      <c r="F5" s="304"/>
    </row>
    <row r="7" spans="1:7" ht="15.75" x14ac:dyDescent="0.25">
      <c r="B7" s="192" t="s">
        <v>289</v>
      </c>
    </row>
    <row r="8" spans="1:7" x14ac:dyDescent="0.2">
      <c r="C8" s="51"/>
    </row>
    <row r="9" spans="1:7" x14ac:dyDescent="0.2">
      <c r="B9" s="193" t="s">
        <v>290</v>
      </c>
      <c r="C9" s="193" t="s">
        <v>291</v>
      </c>
      <c r="D9" s="194" t="s">
        <v>292</v>
      </c>
      <c r="E9" s="195" t="s">
        <v>208</v>
      </c>
      <c r="F9" s="193" t="s">
        <v>293</v>
      </c>
      <c r="G9" s="196" t="s">
        <v>294</v>
      </c>
    </row>
    <row r="10" spans="1:7" x14ac:dyDescent="0.2">
      <c r="B10" s="197"/>
      <c r="C10" s="198"/>
      <c r="D10" s="198"/>
      <c r="E10" s="198"/>
      <c r="F10" s="199" t="s">
        <v>295</v>
      </c>
      <c r="G10" s="200" t="s">
        <v>295</v>
      </c>
    </row>
    <row r="11" spans="1:7" ht="60" x14ac:dyDescent="0.25">
      <c r="B11" s="201" t="s">
        <v>296</v>
      </c>
      <c r="C11" s="202" t="s">
        <v>297</v>
      </c>
      <c r="D11" s="14" t="s">
        <v>298</v>
      </c>
      <c r="E11" s="203">
        <v>2</v>
      </c>
      <c r="F11" s="204">
        <v>0</v>
      </c>
      <c r="G11" s="204">
        <f>+F11*E11</f>
        <v>0</v>
      </c>
    </row>
    <row r="12" spans="1:7" x14ac:dyDescent="0.2">
      <c r="B12" s="201"/>
      <c r="C12" s="205"/>
      <c r="D12" s="205" t="s">
        <v>299</v>
      </c>
      <c r="E12" s="205">
        <v>1</v>
      </c>
      <c r="F12" s="204">
        <v>0</v>
      </c>
      <c r="G12" s="204">
        <f>+F12*E12</f>
        <v>0</v>
      </c>
    </row>
    <row r="13" spans="1:7" x14ac:dyDescent="0.2">
      <c r="B13" s="201"/>
      <c r="C13" s="206"/>
      <c r="D13" s="14" t="s">
        <v>300</v>
      </c>
      <c r="E13" s="203">
        <v>2</v>
      </c>
      <c r="F13" s="204">
        <v>0</v>
      </c>
      <c r="G13" s="204">
        <f>+F13*E13</f>
        <v>0</v>
      </c>
    </row>
    <row r="14" spans="1:7" x14ac:dyDescent="0.2">
      <c r="B14" s="207"/>
      <c r="C14" s="203"/>
      <c r="D14" s="14"/>
      <c r="E14" s="208"/>
      <c r="F14" s="204"/>
      <c r="G14" s="209"/>
    </row>
    <row r="15" spans="1:7" x14ac:dyDescent="0.2">
      <c r="B15" s="207"/>
      <c r="C15" s="203"/>
      <c r="D15" s="14"/>
      <c r="E15" s="203"/>
      <c r="F15" s="204"/>
      <c r="G15" s="209">
        <f>+G13+G12+G11</f>
        <v>0</v>
      </c>
    </row>
    <row r="16" spans="1:7" x14ac:dyDescent="0.2">
      <c r="F16" s="82"/>
      <c r="G16" s="82"/>
    </row>
    <row r="17" spans="2:7" x14ac:dyDescent="0.2">
      <c r="B17" s="210" t="s">
        <v>301</v>
      </c>
      <c r="C17" s="210"/>
      <c r="G17" s="82"/>
    </row>
    <row r="18" spans="2:7" x14ac:dyDescent="0.2">
      <c r="B18" s="211"/>
      <c r="C18" s="212"/>
      <c r="D18" s="212"/>
      <c r="E18" s="213"/>
      <c r="F18" s="214"/>
      <c r="G18" s="215"/>
    </row>
    <row r="19" spans="2:7" x14ac:dyDescent="0.2">
      <c r="B19" s="216"/>
      <c r="C19" s="217"/>
      <c r="D19" s="217"/>
      <c r="E19" s="218"/>
      <c r="F19" s="219"/>
      <c r="G19" s="220">
        <f>E19*F19</f>
        <v>0</v>
      </c>
    </row>
    <row r="20" spans="2:7" x14ac:dyDescent="0.2">
      <c r="B20" s="207"/>
      <c r="C20" s="14"/>
      <c r="D20" s="14"/>
      <c r="E20" s="203"/>
      <c r="F20" s="204"/>
      <c r="G20" s="209"/>
    </row>
    <row r="21" spans="2:7" x14ac:dyDescent="0.2">
      <c r="B21" s="221" t="s">
        <v>302</v>
      </c>
      <c r="F21" s="82"/>
      <c r="G21" s="82">
        <f>SUM(G18:G20)</f>
        <v>0</v>
      </c>
    </row>
    <row r="22" spans="2:7" x14ac:dyDescent="0.2">
      <c r="F22" s="82"/>
      <c r="G22" s="82"/>
    </row>
    <row r="23" spans="2:7" x14ac:dyDescent="0.2">
      <c r="F23" s="82"/>
      <c r="G23" s="82"/>
    </row>
    <row r="25" spans="2:7" x14ac:dyDescent="0.2">
      <c r="B25" s="210" t="s">
        <v>303</v>
      </c>
      <c r="C25" s="210"/>
      <c r="D25" s="210"/>
      <c r="E25" s="210"/>
      <c r="F25" s="210"/>
      <c r="G25" s="222">
        <f>+G15+G21+G23</f>
        <v>0</v>
      </c>
    </row>
  </sheetData>
  <mergeCells count="3">
    <mergeCell ref="A3:F3"/>
    <mergeCell ref="C4:F4"/>
    <mergeCell ref="C5:F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092021 3 Pol</vt:lpstr>
      <vt:lpstr>Technologie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'092021 3 Pol'!Názvy_tisku</vt:lpstr>
      <vt:lpstr>oadresa</vt:lpstr>
      <vt:lpstr>Stavba!Objednatel</vt:lpstr>
      <vt:lpstr>Stavba!Objekt</vt:lpstr>
      <vt:lpstr>'092021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Uzivatel</cp:lastModifiedBy>
  <cp:lastPrinted>2019-03-19T12:27:02Z</cp:lastPrinted>
  <dcterms:created xsi:type="dcterms:W3CDTF">2009-04-08T07:15:50Z</dcterms:created>
  <dcterms:modified xsi:type="dcterms:W3CDTF">2022-05-05T11:48:25Z</dcterms:modified>
</cp:coreProperties>
</file>